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angelabernhardt/Dropbox (Pure Earth)/Communications/Lancet 2022 Campaign/Country data 2019/"/>
    </mc:Choice>
  </mc:AlternateContent>
  <xr:revisionPtr revIDLastSave="0" documentId="8_{032251FD-971E-DD4C-A66C-D0846405C844}" xr6:coauthVersionLast="47" xr6:coauthVersionMax="47" xr10:uidLastSave="{00000000-0000-0000-0000-000000000000}"/>
  <bookViews>
    <workbookView xWindow="3060" yWindow="760" windowWidth="26500" windowHeight="15460" xr2:uid="{00000000-000D-0000-FFFF-FFFF00000000}"/>
  </bookViews>
  <sheets>
    <sheet name="Breakdown by pollution type" sheetId="1" r:id="rId1"/>
    <sheet name="Total rates,numbers,percentages" sheetId="2" state="hidden" r:id="rId2"/>
  </sheets>
  <definedNames>
    <definedName name="_xlnm._FilterDatabase" localSheetId="0" hidden="1">'Breakdown by pollution type'!$A$3:$J$3</definedName>
    <definedName name="_xlnm._FilterDatabase" localSheetId="1" hidden="1">'Total rates,numbers,percentages'!$A$3:$F$3</definedName>
    <definedName name="Z_7A90B0AA_6080_4D8E_9B13_F18D18F33056_.wvu.FilterData" localSheetId="1" hidden="1">'Total rates,numbers,percentages'!$A$3:$Y$192</definedName>
  </definedNames>
  <calcPr calcId="191029"/>
  <customWorkbookViews>
    <customWorkbookView name="Filter 1" guid="{7A90B0AA-6080-4D8E-9B13-F18D18F33056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6" roundtripDataSignature="AMtx7mh5Cy3hQ+1RR7KicYWn5PueaAHqRg=="/>
    </ext>
  </extLst>
</workbook>
</file>

<file path=xl/calcChain.xml><?xml version="1.0" encoding="utf-8"?>
<calcChain xmlns="http://schemas.openxmlformats.org/spreadsheetml/2006/main">
  <c r="E181" i="2" l="1"/>
  <c r="E154" i="2"/>
  <c r="E96" i="2"/>
  <c r="E95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</calcChain>
</file>

<file path=xl/sharedStrings.xml><?xml version="1.0" encoding="utf-8"?>
<sst xmlns="http://schemas.openxmlformats.org/spreadsheetml/2006/main" count="399" uniqueCount="209">
  <si>
    <t>Country</t>
  </si>
  <si>
    <t>Traditional pollution (houshold air and water pollution)</t>
  </si>
  <si>
    <t>Total Population (based on WB 2019 data)</t>
  </si>
  <si>
    <t>Pollution Deaths Per 100K</t>
  </si>
  <si>
    <t>Rate (IHME)</t>
  </si>
  <si>
    <t>Zimbabwe</t>
  </si>
  <si>
    <t>Zambia</t>
  </si>
  <si>
    <t>Yemen</t>
  </si>
  <si>
    <t>Vietnam</t>
  </si>
  <si>
    <t>Venezuela</t>
  </si>
  <si>
    <t>Vanuatu</t>
  </si>
  <si>
    <t>Uzbekistan</t>
  </si>
  <si>
    <t>Uruguay</t>
  </si>
  <si>
    <t>United States</t>
  </si>
  <si>
    <t>United Kingdom</t>
  </si>
  <si>
    <t>United Arab Emirates</t>
  </si>
  <si>
    <t>Ukraine - CORRECTED</t>
  </si>
  <si>
    <t>Uganda</t>
  </si>
  <si>
    <t>Turkmenistan</t>
  </si>
  <si>
    <t>Turkey</t>
  </si>
  <si>
    <t>Tunisia</t>
  </si>
  <si>
    <t>Trinidad and Tobago</t>
  </si>
  <si>
    <t>Tonga</t>
  </si>
  <si>
    <t>Togo</t>
  </si>
  <si>
    <t>Timor-Leste</t>
  </si>
  <si>
    <t>The Gambia</t>
  </si>
  <si>
    <t>The Bahamas</t>
  </si>
  <si>
    <t>Thailand</t>
  </si>
  <si>
    <t>Tanzania</t>
  </si>
  <si>
    <t>Tajikistan</t>
  </si>
  <si>
    <t>Taiwan</t>
  </si>
  <si>
    <t>Syria</t>
  </si>
  <si>
    <t>Switzerland</t>
  </si>
  <si>
    <t>Sweden</t>
  </si>
  <si>
    <t>Swaziland</t>
  </si>
  <si>
    <t>Suriname</t>
  </si>
  <si>
    <t>Sudan</t>
  </si>
  <si>
    <t>Sri Lanka</t>
  </si>
  <si>
    <t>Spain</t>
  </si>
  <si>
    <t>South Sudan</t>
  </si>
  <si>
    <t>South Korea</t>
  </si>
  <si>
    <t>South Africa</t>
  </si>
  <si>
    <t>Somalia</t>
  </si>
  <si>
    <t>Solomon Islands</t>
  </si>
  <si>
    <t>Slovenia</t>
  </si>
  <si>
    <t>Slovakia</t>
  </si>
  <si>
    <t>Singapore</t>
  </si>
  <si>
    <t>Sierra Leone</t>
  </si>
  <si>
    <t>Seychelles</t>
  </si>
  <si>
    <t>Serbia</t>
  </si>
  <si>
    <t>Senegal</t>
  </si>
  <si>
    <t>Saudi Arabia</t>
  </si>
  <si>
    <t>Sao Tome and Principe</t>
  </si>
  <si>
    <t>Samoa</t>
  </si>
  <si>
    <t>Saint Vincent and the Grenadines</t>
  </si>
  <si>
    <t>Saint Lucia</t>
  </si>
  <si>
    <t>Rwanda</t>
  </si>
  <si>
    <t>Russia</t>
  </si>
  <si>
    <t>Romania</t>
  </si>
  <si>
    <t>Qatar</t>
  </si>
  <si>
    <t>Puerto Rico</t>
  </si>
  <si>
    <t>Portugal</t>
  </si>
  <si>
    <t>Poland</t>
  </si>
  <si>
    <t>Philippines</t>
  </si>
  <si>
    <t>Peru</t>
  </si>
  <si>
    <t>Paraguay</t>
  </si>
  <si>
    <t>Papua New Guinea</t>
  </si>
  <si>
    <t>Panama</t>
  </si>
  <si>
    <t>Palestine</t>
  </si>
  <si>
    <t>Pakistan</t>
  </si>
  <si>
    <t>Oman</t>
  </si>
  <si>
    <t>Norway</t>
  </si>
  <si>
    <t>North Korea</t>
  </si>
  <si>
    <t>Nigeria</t>
  </si>
  <si>
    <t>Niger</t>
  </si>
  <si>
    <t>Nicaragua</t>
  </si>
  <si>
    <t>New Zealand</t>
  </si>
  <si>
    <t>Netherlands</t>
  </si>
  <si>
    <t>Nepal</t>
  </si>
  <si>
    <t>Namibia</t>
  </si>
  <si>
    <t>Myanmar</t>
  </si>
  <si>
    <t>Mozambique</t>
  </si>
  <si>
    <t>Morocco</t>
  </si>
  <si>
    <t>Montenegro</t>
  </si>
  <si>
    <t>Mongolia</t>
  </si>
  <si>
    <t>Moldova</t>
  </si>
  <si>
    <t>Mexico</t>
  </si>
  <si>
    <t>Mauritius</t>
  </si>
  <si>
    <t>Mauritania</t>
  </si>
  <si>
    <t>Marshall Islands</t>
  </si>
  <si>
    <t>Malta</t>
  </si>
  <si>
    <t>Mali</t>
  </si>
  <si>
    <t>Maldives</t>
  </si>
  <si>
    <t>Malaysia</t>
  </si>
  <si>
    <t>Malawi</t>
  </si>
  <si>
    <t>Madagascar</t>
  </si>
  <si>
    <t>Macedonia</t>
  </si>
  <si>
    <t>Luxembourg</t>
  </si>
  <si>
    <t>Lithuania</t>
  </si>
  <si>
    <t>Libya</t>
  </si>
  <si>
    <t>Liberia</t>
  </si>
  <si>
    <t>Lesotho</t>
  </si>
  <si>
    <t>Lebanon</t>
  </si>
  <si>
    <t>Latvia</t>
  </si>
  <si>
    <t>Laos</t>
  </si>
  <si>
    <t>Kyrgyzstan</t>
  </si>
  <si>
    <t>Kuwait</t>
  </si>
  <si>
    <t>Kiribati</t>
  </si>
  <si>
    <t>Kenya</t>
  </si>
  <si>
    <t>Kazakhstan</t>
  </si>
  <si>
    <t>Jordan</t>
  </si>
  <si>
    <t>Japan</t>
  </si>
  <si>
    <t>Jamaica</t>
  </si>
  <si>
    <t>Italy</t>
  </si>
  <si>
    <t>Israel</t>
  </si>
  <si>
    <t>Ireland</t>
  </si>
  <si>
    <t>Iraq</t>
  </si>
  <si>
    <t>Iran</t>
  </si>
  <si>
    <t>Indonesia</t>
  </si>
  <si>
    <t>India</t>
  </si>
  <si>
    <t>Iceland</t>
  </si>
  <si>
    <t>Hungary</t>
  </si>
  <si>
    <t>Honduras</t>
  </si>
  <si>
    <t>Haiti</t>
  </si>
  <si>
    <t>Guyana</t>
  </si>
  <si>
    <t>Guinea-Bissau</t>
  </si>
  <si>
    <t>Guinea</t>
  </si>
  <si>
    <t>Guatemala</t>
  </si>
  <si>
    <t>Grenada</t>
  </si>
  <si>
    <t>Greece</t>
  </si>
  <si>
    <t>Ghana</t>
  </si>
  <si>
    <t>Germany</t>
  </si>
  <si>
    <t>Georgia</t>
  </si>
  <si>
    <t>Gabon</t>
  </si>
  <si>
    <t>France</t>
  </si>
  <si>
    <t>Finland</t>
  </si>
  <si>
    <t>Fiji</t>
  </si>
  <si>
    <t>Federated States of Micronesia</t>
  </si>
  <si>
    <t>Ethiopia</t>
  </si>
  <si>
    <t>Estonia</t>
  </si>
  <si>
    <t>Eritrea</t>
  </si>
  <si>
    <t>Equatorial Guinea</t>
  </si>
  <si>
    <t>El Salvador</t>
  </si>
  <si>
    <t>Egypt</t>
  </si>
  <si>
    <t>Ecuador</t>
  </si>
  <si>
    <t>Dominican Republic</t>
  </si>
  <si>
    <t>Dominica</t>
  </si>
  <si>
    <t>Djibouti</t>
  </si>
  <si>
    <t>Denmark</t>
  </si>
  <si>
    <t>Democratic Republic of the Congo</t>
  </si>
  <si>
    <t>Czech Republic</t>
  </si>
  <si>
    <t>Cyprus</t>
  </si>
  <si>
    <t>Cuba</t>
  </si>
  <si>
    <t>Croatia</t>
  </si>
  <si>
    <t>Cote d'Ivoire</t>
  </si>
  <si>
    <t>Costa Rica</t>
  </si>
  <si>
    <t>Congo</t>
  </si>
  <si>
    <t>Comoros</t>
  </si>
  <si>
    <t>Colombia</t>
  </si>
  <si>
    <t>China</t>
  </si>
  <si>
    <t>Chile</t>
  </si>
  <si>
    <t>Chad</t>
  </si>
  <si>
    <t>Central African Republic</t>
  </si>
  <si>
    <t>Cape Verde</t>
  </si>
  <si>
    <t>Canada</t>
  </si>
  <si>
    <t>Cameroon</t>
  </si>
  <si>
    <t>Cambodia</t>
  </si>
  <si>
    <t>Burundi</t>
  </si>
  <si>
    <t>Burkina Faso</t>
  </si>
  <si>
    <t>Bulgaria</t>
  </si>
  <si>
    <t>Brunei</t>
  </si>
  <si>
    <t>Brazil</t>
  </si>
  <si>
    <t>Botswana</t>
  </si>
  <si>
    <t>Bosnia and Herzegovina</t>
  </si>
  <si>
    <t>Bolivia</t>
  </si>
  <si>
    <t>Bhutan</t>
  </si>
  <si>
    <t>Benin</t>
  </si>
  <si>
    <t>Belize</t>
  </si>
  <si>
    <t>Belgium</t>
  </si>
  <si>
    <t>Belarus</t>
  </si>
  <si>
    <t>Barbados</t>
  </si>
  <si>
    <t>Bangladesh</t>
  </si>
  <si>
    <t>Bahrain</t>
  </si>
  <si>
    <t>Azerbaijan</t>
  </si>
  <si>
    <t>Austria</t>
  </si>
  <si>
    <t>Australia</t>
  </si>
  <si>
    <t>Armenia</t>
  </si>
  <si>
    <t>Argentina</t>
  </si>
  <si>
    <t>Antigua and Barbuda</t>
  </si>
  <si>
    <t>Angola</t>
  </si>
  <si>
    <t>Andorra</t>
  </si>
  <si>
    <t>Algeria</t>
  </si>
  <si>
    <t>Albania</t>
  </si>
  <si>
    <t>Afghanistan</t>
  </si>
  <si>
    <t>Deaths attributable to pollution in rates, numbers and percentages (based on 2019 Global Burden of Disease data)</t>
  </si>
  <si>
    <t>Number of deaths attributable to pollution</t>
  </si>
  <si>
    <t>Total number of deaths</t>
  </si>
  <si>
    <t>Proportion of deaths attributable to pollution (%)</t>
  </si>
  <si>
    <t>Rate of deaths attributable to pollution (pollution deaths per 100,000 population)</t>
  </si>
  <si>
    <t>Ukraine</t>
  </si>
  <si>
    <t>Edited May 17, 2022 12:00pm</t>
  </si>
  <si>
    <t>Premature deaths attributable to pollution, by pollution type - 2019 (based on  Global Burden of Disease data)</t>
  </si>
  <si>
    <t>Air pollution - total deaths</t>
  </si>
  <si>
    <t>Water pollution - total deaths</t>
  </si>
  <si>
    <t>Occupational pollution - total</t>
  </si>
  <si>
    <t>Lead exposure - deaths</t>
  </si>
  <si>
    <t>Total - all pollution</t>
  </si>
  <si>
    <t>Modern pollution (ambient air, chemical, occupational, and lead)</t>
  </si>
  <si>
    <t>Note: numbers may not add due to overlap of risk 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</si>
</sst>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00000000000"/>
    <numFmt numFmtId="166" formatCode="0.0000E+00"/>
    <numFmt numFmtId="167" formatCode="0.0"/>
    <numFmt numFmtId="168" formatCode="0.00000000000"/>
  </numFmts>
  <fonts count="12" x14ac:knownFonts="1">
    <font>
      <sz val="12"/>
      <color theme="1"/>
      <name val="Calibri"/>
      <scheme val="minor"/>
    </font>
    <font>
      <sz val="12"/>
      <color theme="1"/>
      <name val="Calibri"/>
      <family val="2"/>
      <scheme val="minor"/>
    </font>
    <font>
      <b/>
      <sz val="19"/>
      <color theme="1"/>
      <name val="Calibri"/>
      <family val="2"/>
    </font>
    <font>
      <b/>
      <sz val="2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rgb="FFFFF2CC"/>
      </patternFill>
    </fill>
    <fill>
      <patternFill patternType="solid">
        <fgColor theme="5" tint="0.59999389629810485"/>
        <bgColor theme="4"/>
      </patternFill>
    </fill>
    <fill>
      <patternFill patternType="solid">
        <fgColor theme="6" tint="0.59999389629810485"/>
        <bgColor theme="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8" tint="0.39997558519241921"/>
        <bgColor theme="4"/>
      </patternFill>
    </fill>
    <fill>
      <patternFill patternType="solid">
        <fgColor theme="9" tint="0.39997558519241921"/>
        <bgColor theme="4"/>
      </patternFill>
    </fill>
    <fill>
      <patternFill patternType="solid">
        <fgColor theme="0" tint="-0.249977111117893"/>
        <bgColor theme="4"/>
      </patternFill>
    </fill>
    <fill>
      <patternFill patternType="solid">
        <fgColor theme="0" tint="-0.34998626667073579"/>
        <bgColor theme="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165" fontId="7" fillId="0" borderId="0" xfId="0" applyNumberFormat="1" applyFont="1"/>
    <xf numFmtId="0" fontId="5" fillId="0" borderId="0" xfId="0" applyFont="1" applyAlignment="1"/>
    <xf numFmtId="0" fontId="7" fillId="0" borderId="5" xfId="0" applyFont="1" applyBorder="1"/>
    <xf numFmtId="0" fontId="5" fillId="0" borderId="6" xfId="0" applyFont="1" applyBorder="1"/>
    <xf numFmtId="0" fontId="5" fillId="0" borderId="7" xfId="0" applyFont="1" applyBorder="1"/>
    <xf numFmtId="165" fontId="8" fillId="0" borderId="0" xfId="0" applyNumberFormat="1" applyFont="1" applyAlignment="1">
      <alignment horizontal="right"/>
    </xf>
    <xf numFmtId="165" fontId="7" fillId="0" borderId="0" xfId="0" applyNumberFormat="1" applyFont="1" applyAlignment="1"/>
    <xf numFmtId="166" fontId="5" fillId="0" borderId="6" xfId="0" applyNumberFormat="1" applyFont="1" applyBorder="1"/>
    <xf numFmtId="0" fontId="9" fillId="0" borderId="6" xfId="0" applyFont="1" applyBorder="1"/>
    <xf numFmtId="0" fontId="9" fillId="0" borderId="7" xfId="0" applyFont="1" applyBorder="1"/>
    <xf numFmtId="0" fontId="3" fillId="3" borderId="0" xfId="0" applyFont="1" applyFill="1"/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6" fillId="3" borderId="0" xfId="0" applyFont="1" applyFill="1" applyAlignment="1"/>
    <xf numFmtId="0" fontId="8" fillId="3" borderId="0" xfId="0" applyFont="1" applyFill="1" applyAlignment="1">
      <alignment horizontal="right"/>
    </xf>
    <xf numFmtId="0" fontId="6" fillId="3" borderId="6" xfId="0" applyFont="1" applyFill="1" applyBorder="1"/>
    <xf numFmtId="0" fontId="6" fillId="3" borderId="7" xfId="0" applyFont="1" applyFill="1" applyBorder="1"/>
    <xf numFmtId="0" fontId="7" fillId="3" borderId="7" xfId="0" applyFont="1" applyFill="1" applyBorder="1"/>
    <xf numFmtId="0" fontId="6" fillId="5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0" borderId="0" xfId="0" applyFont="1" applyBorder="1"/>
    <xf numFmtId="2" fontId="6" fillId="4" borderId="8" xfId="0" applyNumberFormat="1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wrapText="1"/>
    </xf>
    <xf numFmtId="0" fontId="7" fillId="3" borderId="8" xfId="0" applyFont="1" applyFill="1" applyBorder="1"/>
    <xf numFmtId="3" fontId="8" fillId="3" borderId="8" xfId="0" applyNumberFormat="1" applyFont="1" applyFill="1" applyBorder="1" applyAlignment="1">
      <alignment horizontal="right"/>
    </xf>
    <xf numFmtId="3" fontId="7" fillId="3" borderId="8" xfId="0" applyNumberFormat="1" applyFont="1" applyFill="1" applyBorder="1"/>
    <xf numFmtId="167" fontId="7" fillId="3" borderId="8" xfId="0" applyNumberFormat="1" applyFont="1" applyFill="1" applyBorder="1"/>
    <xf numFmtId="168" fontId="7" fillId="3" borderId="8" xfId="0" applyNumberFormat="1" applyFont="1" applyFill="1" applyBorder="1"/>
    <xf numFmtId="3" fontId="7" fillId="3" borderId="8" xfId="0" applyNumberFormat="1" applyFont="1" applyFill="1" applyBorder="1" applyAlignment="1"/>
    <xf numFmtId="3" fontId="5" fillId="3" borderId="8" xfId="0" applyNumberFormat="1" applyFont="1" applyFill="1" applyBorder="1" applyAlignment="1">
      <alignment horizontal="center"/>
    </xf>
    <xf numFmtId="3" fontId="5" fillId="3" borderId="8" xfId="0" applyNumberFormat="1" applyFont="1" applyFill="1" applyBorder="1" applyAlignment="1">
      <alignment horizontal="right"/>
    </xf>
    <xf numFmtId="168" fontId="7" fillId="3" borderId="8" xfId="0" applyNumberFormat="1" applyFont="1" applyFill="1" applyBorder="1" applyAlignment="1"/>
    <xf numFmtId="3" fontId="7" fillId="3" borderId="8" xfId="0" applyNumberFormat="1" applyFont="1" applyFill="1" applyBorder="1" applyAlignment="1">
      <alignment horizontal="right"/>
    </xf>
    <xf numFmtId="167" fontId="7" fillId="3" borderId="8" xfId="0" applyNumberFormat="1" applyFont="1" applyFill="1" applyBorder="1" applyAlignment="1">
      <alignment horizontal="right"/>
    </xf>
    <xf numFmtId="168" fontId="8" fillId="3" borderId="8" xfId="0" applyNumberFormat="1" applyFont="1" applyFill="1" applyBorder="1" applyAlignment="1">
      <alignment horizontal="right"/>
    </xf>
    <xf numFmtId="167" fontId="8" fillId="3" borderId="8" xfId="0" applyNumberFormat="1" applyFont="1" applyFill="1" applyBorder="1" applyAlignment="1">
      <alignment horizontal="right"/>
    </xf>
    <xf numFmtId="167" fontId="10" fillId="3" borderId="8" xfId="0" applyNumberFormat="1" applyFont="1" applyFill="1" applyBorder="1"/>
    <xf numFmtId="167" fontId="5" fillId="3" borderId="8" xfId="0" applyNumberFormat="1" applyFont="1" applyFill="1" applyBorder="1" applyAlignment="1">
      <alignment horizontal="right"/>
    </xf>
    <xf numFmtId="3" fontId="11" fillId="0" borderId="0" xfId="0" applyNumberFormat="1" applyFont="1" applyAlignment="1">
      <alignment horizontal="right"/>
    </xf>
    <xf numFmtId="164" fontId="1" fillId="0" borderId="0" xfId="0" applyNumberFormat="1" applyFont="1"/>
    <xf numFmtId="3" fontId="1" fillId="0" borderId="0" xfId="0" applyNumberFormat="1" applyFont="1" applyAlignment="1">
      <alignment horizontal="right"/>
    </xf>
    <xf numFmtId="3" fontId="1" fillId="0" borderId="0" xfId="0" applyNumberFormat="1" applyFont="1"/>
    <xf numFmtId="164" fontId="1" fillId="0" borderId="0" xfId="0" applyNumberFormat="1" applyFont="1" applyAlignment="1"/>
    <xf numFmtId="164" fontId="1" fillId="0" borderId="0" xfId="0" applyNumberFormat="1" applyFont="1" applyAlignment="1">
      <alignment horizontal="right"/>
    </xf>
    <xf numFmtId="164" fontId="11" fillId="0" borderId="0" xfId="0" applyNumberFormat="1" applyFont="1" applyAlignment="1">
      <alignment horizontal="right"/>
    </xf>
    <xf numFmtId="3" fontId="11" fillId="0" borderId="0" xfId="0" applyNumberFormat="1" applyFont="1" applyAlignment="1"/>
    <xf numFmtId="0" fontId="7" fillId="8" borderId="9" xfId="0" applyFont="1" applyFill="1" applyBorder="1" applyAlignment="1">
      <alignment horizontal="center" vertical="center" wrapText="1"/>
    </xf>
    <xf numFmtId="3" fontId="11" fillId="0" borderId="7" xfId="0" applyNumberFormat="1" applyFont="1" applyBorder="1" applyAlignment="1">
      <alignment horizontal="right"/>
    </xf>
    <xf numFmtId="3" fontId="1" fillId="0" borderId="7" xfId="0" applyNumberFormat="1" applyFont="1" applyBorder="1"/>
    <xf numFmtId="3" fontId="1" fillId="0" borderId="7" xfId="0" applyNumberFormat="1" applyFont="1" applyBorder="1" applyAlignment="1">
      <alignment horizontal="right"/>
    </xf>
    <xf numFmtId="0" fontId="7" fillId="10" borderId="3" xfId="0" applyFont="1" applyFill="1" applyBorder="1" applyAlignment="1">
      <alignment horizontal="center" vertical="center" wrapText="1"/>
    </xf>
    <xf numFmtId="0" fontId="7" fillId="9" borderId="10" xfId="0" applyFont="1" applyFill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right"/>
    </xf>
    <xf numFmtId="3" fontId="1" fillId="0" borderId="11" xfId="0" applyNumberFormat="1" applyFont="1" applyBorder="1"/>
    <xf numFmtId="3" fontId="1" fillId="0" borderId="11" xfId="0" applyNumberFormat="1" applyFont="1" applyBorder="1" applyAlignment="1">
      <alignment horizontal="right"/>
    </xf>
    <xf numFmtId="0" fontId="8" fillId="0" borderId="0" xfId="0" applyFont="1" applyBorder="1"/>
    <xf numFmtId="3" fontId="11" fillId="0" borderId="12" xfId="0" applyNumberFormat="1" applyFont="1" applyBorder="1" applyAlignment="1">
      <alignment horizontal="right"/>
    </xf>
    <xf numFmtId="0" fontId="2" fillId="3" borderId="0" xfId="0" applyFont="1" applyFill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7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12" sqref="E12"/>
    </sheetView>
  </sheetViews>
  <sheetFormatPr baseColWidth="10" defaultColWidth="11.1640625" defaultRowHeight="15" customHeight="1" x14ac:dyDescent="0.2"/>
  <cols>
    <col min="1" max="1" width="31.1640625" customWidth="1"/>
    <col min="2" max="3" width="13.33203125" customWidth="1"/>
    <col min="4" max="4" width="14" customWidth="1"/>
    <col min="5" max="5" width="12.1640625" customWidth="1"/>
    <col min="6" max="6" width="19.5" customWidth="1"/>
    <col min="7" max="7" width="21.1640625" customWidth="1"/>
    <col min="8" max="8" width="23.33203125" customWidth="1"/>
    <col min="9" max="9" width="16.83203125" customWidth="1"/>
    <col min="10" max="10" width="13.6640625" customWidth="1"/>
    <col min="11" max="11" width="16.6640625" hidden="1" customWidth="1"/>
    <col min="12" max="25" width="27.83203125" customWidth="1"/>
  </cols>
  <sheetData>
    <row r="1" spans="1:25" ht="72.75" customHeight="1" x14ac:dyDescent="0.35">
      <c r="A1" s="1" t="s">
        <v>201</v>
      </c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7" thickBot="1" x14ac:dyDescent="0.25">
      <c r="A2" s="5" t="s">
        <v>200</v>
      </c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5" ht="52" thickTop="1" x14ac:dyDescent="0.2">
      <c r="A3" s="6" t="s">
        <v>0</v>
      </c>
      <c r="B3" s="28" t="s">
        <v>202</v>
      </c>
      <c r="C3" s="29" t="s">
        <v>203</v>
      </c>
      <c r="D3" s="30" t="s">
        <v>204</v>
      </c>
      <c r="E3" s="60" t="s">
        <v>205</v>
      </c>
      <c r="F3" s="65" t="s">
        <v>206</v>
      </c>
      <c r="G3" s="64" t="s">
        <v>1</v>
      </c>
      <c r="H3" s="31" t="s">
        <v>207</v>
      </c>
      <c r="I3" s="7" t="s">
        <v>2</v>
      </c>
      <c r="J3" s="32" t="s">
        <v>3</v>
      </c>
      <c r="K3" s="33" t="s">
        <v>4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5" ht="16" x14ac:dyDescent="0.2">
      <c r="A4" s="9" t="s">
        <v>119</v>
      </c>
      <c r="B4" s="54">
        <v>1667331.0917257001</v>
      </c>
      <c r="C4" s="54">
        <v>562632.976385477</v>
      </c>
      <c r="D4" s="54">
        <v>165956.35345853001</v>
      </c>
      <c r="E4" s="63">
        <v>232512.91676705799</v>
      </c>
      <c r="F4" s="68">
        <v>2357266.7513844701</v>
      </c>
      <c r="G4" s="63">
        <v>1168563.7986328499</v>
      </c>
      <c r="H4" s="54">
        <v>1385060.39417859</v>
      </c>
      <c r="I4" s="54">
        <v>1366417756</v>
      </c>
      <c r="J4" s="53">
        <v>169.50132603912598</v>
      </c>
      <c r="K4" s="10">
        <v>1.14718850943843E-3</v>
      </c>
      <c r="L4" s="11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1:25" ht="16" x14ac:dyDescent="0.2">
      <c r="A5" s="9" t="s">
        <v>159</v>
      </c>
      <c r="B5" s="52">
        <v>1848273.5290000001</v>
      </c>
      <c r="C5" s="52">
        <v>4003.8304159999998</v>
      </c>
      <c r="D5" s="52">
        <v>278213.5159</v>
      </c>
      <c r="E5" s="61">
        <v>282200.3775</v>
      </c>
      <c r="F5" s="66">
        <v>2177460.4109999998</v>
      </c>
      <c r="G5" s="61">
        <v>367025.11900000001</v>
      </c>
      <c r="H5" s="52">
        <v>1919941.0319999999</v>
      </c>
      <c r="I5" s="52">
        <v>1407745000</v>
      </c>
      <c r="J5" s="53">
        <v>153.08888559651899</v>
      </c>
      <c r="K5" s="10">
        <v>1.0091719604544099E-3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</row>
    <row r="6" spans="1:25" ht="16" x14ac:dyDescent="0.2">
      <c r="A6" s="34" t="s">
        <v>73</v>
      </c>
      <c r="B6" s="52">
        <v>197566.73300000001</v>
      </c>
      <c r="C6" s="52">
        <v>170682.63620000001</v>
      </c>
      <c r="D6" s="52">
        <v>2901.2479600000001</v>
      </c>
      <c r="E6" s="61">
        <v>5472.2635650000002</v>
      </c>
      <c r="F6" s="67">
        <v>357760.38854150497</v>
      </c>
      <c r="G6" s="62">
        <v>297702.76576421002</v>
      </c>
      <c r="H6" s="52">
        <v>76646.436730000001</v>
      </c>
      <c r="I6" s="52">
        <v>200963603</v>
      </c>
      <c r="J6" s="53">
        <v>166.53667439878501</v>
      </c>
      <c r="K6" s="10">
        <v>9.8616877284727093E-4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16" x14ac:dyDescent="0.2">
      <c r="A7" s="34" t="s">
        <v>69</v>
      </c>
      <c r="B7" s="52">
        <v>235657.06839999999</v>
      </c>
      <c r="C7" s="52">
        <v>70077.574470000007</v>
      </c>
      <c r="D7" s="52">
        <v>11269.585069999999</v>
      </c>
      <c r="E7" s="61">
        <v>21167.439979999999</v>
      </c>
      <c r="F7" s="67">
        <v>308800.05894787598</v>
      </c>
      <c r="G7" s="62">
        <v>185863.222336812</v>
      </c>
      <c r="H7" s="52">
        <v>147786.93960000001</v>
      </c>
      <c r="I7" s="52">
        <v>216565317</v>
      </c>
      <c r="J7" s="53">
        <v>137.81850198907901</v>
      </c>
      <c r="K7" s="10">
        <v>8.4837723547252612E-4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1:25" ht="16" x14ac:dyDescent="0.2">
      <c r="A8" s="9" t="s">
        <v>118</v>
      </c>
      <c r="B8" s="54">
        <v>186267.105894843</v>
      </c>
      <c r="C8" s="54">
        <v>49537.5883268221</v>
      </c>
      <c r="D8" s="54">
        <v>18013.876669967001</v>
      </c>
      <c r="E8" s="63">
        <v>27399.712851946599</v>
      </c>
      <c r="F8" s="68">
        <v>263344.44967724301</v>
      </c>
      <c r="G8" s="63">
        <v>126351.39282804501</v>
      </c>
      <c r="H8" s="54">
        <v>149477.875424795</v>
      </c>
      <c r="I8" s="54">
        <v>270625567</v>
      </c>
      <c r="J8" s="53">
        <v>101.49484581538501</v>
      </c>
      <c r="K8" s="10">
        <v>6.2561560463321301E-4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1:25" ht="16" x14ac:dyDescent="0.2">
      <c r="A9" s="9" t="s">
        <v>181</v>
      </c>
      <c r="B9" s="52">
        <v>173514.76519999999</v>
      </c>
      <c r="C9" s="52">
        <v>30874.28832</v>
      </c>
      <c r="D9" s="52">
        <v>10289.105229999999</v>
      </c>
      <c r="E9" s="61">
        <v>30776.584080000001</v>
      </c>
      <c r="F9" s="66">
        <v>215823.83660000001</v>
      </c>
      <c r="G9" s="61">
        <v>125635.3517</v>
      </c>
      <c r="H9" s="52">
        <v>114469.14260000001</v>
      </c>
      <c r="I9" s="52">
        <v>163046173</v>
      </c>
      <c r="J9" s="53">
        <v>135.51679050057402</v>
      </c>
      <c r="K9" s="10">
        <v>1.6564636635642397E-3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</row>
    <row r="10" spans="1:25" ht="16" x14ac:dyDescent="0.2">
      <c r="A10" s="12" t="s">
        <v>138</v>
      </c>
      <c r="B10" s="54">
        <v>77020.095066694994</v>
      </c>
      <c r="C10" s="54">
        <v>48180.680245035903</v>
      </c>
      <c r="D10" s="54">
        <v>2198.77593386645</v>
      </c>
      <c r="E10" s="63">
        <v>5339.3561534372102</v>
      </c>
      <c r="F10" s="68">
        <v>126537.656288775</v>
      </c>
      <c r="G10" s="63">
        <v>115432.779374208</v>
      </c>
      <c r="H10" s="54">
        <v>16602.820237432999</v>
      </c>
      <c r="I10" s="54">
        <v>112078727</v>
      </c>
      <c r="J10" s="53">
        <v>117.60971064604701</v>
      </c>
      <c r="K10" s="10">
        <v>9.5811804797145915E-4</v>
      </c>
      <c r="L10" s="13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6" x14ac:dyDescent="0.2">
      <c r="A11" s="34" t="s">
        <v>149</v>
      </c>
      <c r="B11" s="52">
        <v>69502.846479999993</v>
      </c>
      <c r="C11" s="52">
        <v>32099.3403</v>
      </c>
      <c r="D11" s="52">
        <v>2620.0495900000001</v>
      </c>
      <c r="E11" s="61">
        <v>4026.5858469999998</v>
      </c>
      <c r="F11" s="66">
        <v>101587.4596</v>
      </c>
      <c r="G11" s="61">
        <v>89731.207559999995</v>
      </c>
      <c r="H11" s="52">
        <v>18020.826959999999</v>
      </c>
      <c r="I11" s="52">
        <v>86709568</v>
      </c>
      <c r="J11" s="53">
        <v>115.874239030599</v>
      </c>
      <c r="K11" s="10">
        <v>4.7349898181645001E-4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</row>
    <row r="12" spans="1:25" ht="16" x14ac:dyDescent="0.2">
      <c r="A12" s="9" t="s">
        <v>80</v>
      </c>
      <c r="B12" s="52">
        <v>74544.366320000001</v>
      </c>
      <c r="C12" s="52">
        <v>6120.5008900000003</v>
      </c>
      <c r="D12" s="52">
        <v>5094.7472680000001</v>
      </c>
      <c r="E12" s="61">
        <v>5232.3526700000002</v>
      </c>
      <c r="F12" s="67">
        <v>82052.124352365805</v>
      </c>
      <c r="G12" s="62">
        <v>55316.0745666976</v>
      </c>
      <c r="H12" s="52">
        <v>34764.866090000003</v>
      </c>
      <c r="I12" s="52">
        <v>54045422</v>
      </c>
      <c r="J12" s="53">
        <v>150.06725509122401</v>
      </c>
      <c r="K12" s="10">
        <v>4.3564672774079599E-4</v>
      </c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</row>
    <row r="13" spans="1:25" ht="16" x14ac:dyDescent="0.2">
      <c r="A13" s="9" t="s">
        <v>30</v>
      </c>
      <c r="B13" s="54">
        <v>45491.024036025803</v>
      </c>
      <c r="C13" s="54">
        <v>14734.219924233999</v>
      </c>
      <c r="D13" s="54">
        <v>1256.6141154746199</v>
      </c>
      <c r="E13" s="63">
        <v>1278.2060981520401</v>
      </c>
      <c r="F13" s="68">
        <v>60456.098921118399</v>
      </c>
      <c r="G13" s="63">
        <v>53814.542212084903</v>
      </c>
      <c r="H13" s="54">
        <v>9711.3339956430009</v>
      </c>
      <c r="I13" s="54">
        <v>23773876</v>
      </c>
      <c r="J13" s="58">
        <v>66.641637271397698</v>
      </c>
      <c r="K13" s="10">
        <v>5.8011291702466695E-4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ht="16" x14ac:dyDescent="0.2">
      <c r="A14" s="9" t="s">
        <v>74</v>
      </c>
      <c r="B14" s="52">
        <v>29504.65364</v>
      </c>
      <c r="C14" s="52">
        <v>27350.226350000001</v>
      </c>
      <c r="D14" s="52">
        <v>376.06520599999999</v>
      </c>
      <c r="E14" s="61">
        <v>1266.887968</v>
      </c>
      <c r="F14" s="67">
        <v>56162.745356600099</v>
      </c>
      <c r="G14" s="62">
        <v>53538.686281276699</v>
      </c>
      <c r="H14" s="52">
        <v>4615.6362939999999</v>
      </c>
      <c r="I14" s="52">
        <v>23310719</v>
      </c>
      <c r="J14" s="53">
        <v>241.089910269222</v>
      </c>
      <c r="K14" s="10">
        <v>3.9515940281719297E-4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</row>
    <row r="15" spans="1:25" ht="16" x14ac:dyDescent="0.2">
      <c r="A15" s="34" t="s">
        <v>63</v>
      </c>
      <c r="B15" s="52">
        <v>74782.633419999998</v>
      </c>
      <c r="C15" s="52">
        <v>7045.0161529999996</v>
      </c>
      <c r="D15" s="52">
        <v>5026.23027</v>
      </c>
      <c r="E15" s="61">
        <v>5390.4846230000003</v>
      </c>
      <c r="F15" s="67">
        <v>86374.392265777802</v>
      </c>
      <c r="G15" s="62">
        <v>49705.837098642201</v>
      </c>
      <c r="H15" s="52">
        <v>41554.003700000001</v>
      </c>
      <c r="I15" s="52">
        <v>108116622</v>
      </c>
      <c r="J15" s="53">
        <v>77.021814854345294</v>
      </c>
      <c r="K15" s="10">
        <v>1.174205E-3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5" ht="16" x14ac:dyDescent="0.2">
      <c r="A16" s="34" t="s">
        <v>161</v>
      </c>
      <c r="B16" s="52">
        <v>21709.481800000001</v>
      </c>
      <c r="C16" s="52">
        <v>29032.70666</v>
      </c>
      <c r="D16" s="52">
        <v>298.17798219999997</v>
      </c>
      <c r="E16" s="61">
        <v>897.29528440000001</v>
      </c>
      <c r="F16" s="66">
        <v>50004.428970000001</v>
      </c>
      <c r="G16" s="61">
        <v>47730.361689999998</v>
      </c>
      <c r="H16" s="52">
        <v>3810.3324590000002</v>
      </c>
      <c r="I16" s="52">
        <v>15946882</v>
      </c>
      <c r="J16" s="53">
        <v>304.926255588613</v>
      </c>
      <c r="K16" s="10">
        <v>9.1879590059646906E-4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1:25" ht="16" x14ac:dyDescent="0.2">
      <c r="A17" s="9" t="s">
        <v>42</v>
      </c>
      <c r="B17" s="54">
        <v>28333.529579765502</v>
      </c>
      <c r="C17" s="54">
        <v>15918.168082984899</v>
      </c>
      <c r="D17" s="54">
        <v>492.47220946876098</v>
      </c>
      <c r="E17" s="62">
        <v>1293.597381</v>
      </c>
      <c r="F17" s="68">
        <v>44586.388225946801</v>
      </c>
      <c r="G17" s="63">
        <v>43223.211952037003</v>
      </c>
      <c r="H17" s="54">
        <v>2575.4205174983699</v>
      </c>
      <c r="I17" s="54">
        <v>15442906</v>
      </c>
      <c r="J17" s="58">
        <v>236.531377669515</v>
      </c>
      <c r="K17" s="10">
        <v>7.9847000111321295E-4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1:25" ht="16" x14ac:dyDescent="0.2">
      <c r="A18" s="34" t="s">
        <v>108</v>
      </c>
      <c r="B18" s="54">
        <v>27738.986922970598</v>
      </c>
      <c r="C18" s="54">
        <v>17314.972621224599</v>
      </c>
      <c r="D18" s="54">
        <v>1285.1309690988401</v>
      </c>
      <c r="E18" s="63">
        <v>1389.1207259899199</v>
      </c>
      <c r="F18" s="68">
        <v>45167.614519242503</v>
      </c>
      <c r="G18" s="63">
        <v>39099.059927283</v>
      </c>
      <c r="H18" s="54">
        <v>8151.3994078785499</v>
      </c>
      <c r="I18" s="54">
        <v>52573967</v>
      </c>
      <c r="J18" s="57">
        <v>89.925690450000005</v>
      </c>
      <c r="K18" s="10">
        <v>7.1529169408384005E-4</v>
      </c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1:25" ht="16" x14ac:dyDescent="0.2">
      <c r="A19" s="9" t="s">
        <v>95</v>
      </c>
      <c r="B19" s="54">
        <v>23747.991549999999</v>
      </c>
      <c r="C19" s="54">
        <v>17421.23919</v>
      </c>
      <c r="D19" s="54">
        <v>872.13959769999997</v>
      </c>
      <c r="E19" s="63">
        <v>1378.001585</v>
      </c>
      <c r="F19" s="68">
        <v>41446.441619999998</v>
      </c>
      <c r="G19" s="63">
        <v>38607.23042</v>
      </c>
      <c r="H19" s="54">
        <v>4459.3237959999997</v>
      </c>
      <c r="I19" s="54">
        <v>26969306</v>
      </c>
      <c r="J19" s="53">
        <v>155.28627739999999</v>
      </c>
      <c r="K19" s="10">
        <v>8.1622287120749798E-4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</row>
    <row r="20" spans="1:25" ht="16" x14ac:dyDescent="0.2">
      <c r="A20" s="9" t="s">
        <v>168</v>
      </c>
      <c r="B20" s="52">
        <v>27716.938979999999</v>
      </c>
      <c r="C20" s="52">
        <v>14264.15646</v>
      </c>
      <c r="D20" s="52">
        <v>337.98766810000001</v>
      </c>
      <c r="E20" s="61">
        <v>1433.7311729999999</v>
      </c>
      <c r="F20" s="66">
        <v>41591.911769999999</v>
      </c>
      <c r="G20" s="61">
        <v>38415.286059999999</v>
      </c>
      <c r="H20" s="52">
        <v>5106.6752800000004</v>
      </c>
      <c r="I20" s="52">
        <v>20321383</v>
      </c>
      <c r="J20" s="53">
        <v>183.29069999999999</v>
      </c>
      <c r="K20" s="10">
        <v>7.1550479577445799E-4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</row>
    <row r="21" spans="1:25" ht="15.75" customHeight="1" x14ac:dyDescent="0.2">
      <c r="A21" s="12" t="s">
        <v>91</v>
      </c>
      <c r="B21" s="54">
        <v>25871.76744</v>
      </c>
      <c r="C21" s="54">
        <v>13151.89932</v>
      </c>
      <c r="D21" s="54">
        <v>489.1109391</v>
      </c>
      <c r="E21" s="63">
        <v>1224.2596530000001</v>
      </c>
      <c r="F21" s="68">
        <v>38688.208120000003</v>
      </c>
      <c r="G21" s="63">
        <v>35602.002659999998</v>
      </c>
      <c r="H21" s="54">
        <v>4960.0391989999998</v>
      </c>
      <c r="I21" s="54">
        <v>19658023</v>
      </c>
      <c r="J21" s="53">
        <v>176.517698</v>
      </c>
      <c r="K21" s="10">
        <v>5.6773320168871603E-4</v>
      </c>
      <c r="L21" s="13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5.75" customHeight="1" x14ac:dyDescent="0.2">
      <c r="A22" s="9" t="s">
        <v>134</v>
      </c>
      <c r="B22" s="54">
        <v>14333.674418539</v>
      </c>
      <c r="C22" s="54">
        <v>121.549800593702</v>
      </c>
      <c r="D22" s="54">
        <v>17609.385043906601</v>
      </c>
      <c r="E22" s="63">
        <v>4623.1080726958598</v>
      </c>
      <c r="F22" s="68">
        <v>35123.321816792399</v>
      </c>
      <c r="G22" s="63">
        <v>34971.004829519901</v>
      </c>
      <c r="H22" s="54">
        <v>34971.004829519901</v>
      </c>
      <c r="I22" s="54">
        <v>67248926</v>
      </c>
      <c r="J22" s="53">
        <v>53.052919338751302</v>
      </c>
      <c r="K22" s="10">
        <v>1.5115373991976902E-3</v>
      </c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</row>
    <row r="23" spans="1:25" ht="15.75" customHeight="1" x14ac:dyDescent="0.2">
      <c r="A23" s="9" t="s">
        <v>8</v>
      </c>
      <c r="B23" s="55">
        <v>71701.026778322601</v>
      </c>
      <c r="C23" s="55">
        <v>1403.19103862835</v>
      </c>
      <c r="D23" s="55">
        <v>8781.9479708095805</v>
      </c>
      <c r="E23" s="63">
        <v>7341.9958498822998</v>
      </c>
      <c r="F23" s="68">
        <v>81760.5984331238</v>
      </c>
      <c r="G23" s="63">
        <v>34646.410571115601</v>
      </c>
      <c r="H23" s="54">
        <v>52652.944934915497</v>
      </c>
      <c r="I23" s="54">
        <v>96462108</v>
      </c>
      <c r="J23" s="57">
        <v>84.837723547252608</v>
      </c>
      <c r="K23" s="10">
        <v>1.1439785963496701E-3</v>
      </c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</row>
    <row r="24" spans="1:25" ht="15.75" customHeight="1" x14ac:dyDescent="0.2">
      <c r="A24" s="9" t="s">
        <v>81</v>
      </c>
      <c r="B24" s="52">
        <v>26921.11188</v>
      </c>
      <c r="C24" s="52">
        <v>8427.0185380000003</v>
      </c>
      <c r="D24" s="52">
        <v>604.12332489999994</v>
      </c>
      <c r="E24" s="61">
        <v>2151.6872910000002</v>
      </c>
      <c r="F24" s="67">
        <v>36329.314364393002</v>
      </c>
      <c r="G24" s="62">
        <v>33389.502144303202</v>
      </c>
      <c r="H24" s="52">
        <v>4581.285586</v>
      </c>
      <c r="I24" s="52">
        <v>30366043</v>
      </c>
      <c r="J24" s="53">
        <v>123.033287047869</v>
      </c>
      <c r="K24" s="10">
        <v>1.09285946457735E-3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</row>
    <row r="25" spans="1:25" ht="15.75" customHeight="1" x14ac:dyDescent="0.2">
      <c r="A25" s="9" t="s">
        <v>17</v>
      </c>
      <c r="B25" s="54">
        <v>27677.447188303799</v>
      </c>
      <c r="C25" s="54">
        <v>10301.594720991499</v>
      </c>
      <c r="D25" s="54">
        <v>839.68159524394503</v>
      </c>
      <c r="E25" s="63">
        <v>1319.9774294465001</v>
      </c>
      <c r="F25" s="68">
        <v>37778.917755843497</v>
      </c>
      <c r="G25" s="63">
        <v>33203.607511383903</v>
      </c>
      <c r="H25" s="54">
        <v>6738.8057932480197</v>
      </c>
      <c r="I25" s="54">
        <v>44269587</v>
      </c>
      <c r="J25" s="58">
        <v>91.879590059646901</v>
      </c>
      <c r="K25" s="10">
        <v>3.4605159753287095E-4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</row>
    <row r="26" spans="1:25" ht="15.75" customHeight="1" x14ac:dyDescent="0.2">
      <c r="A26" s="9" t="s">
        <v>193</v>
      </c>
      <c r="B26" s="52">
        <v>37033.060019999997</v>
      </c>
      <c r="C26" s="52">
        <v>4091.8369280000002</v>
      </c>
      <c r="D26" s="52">
        <v>643.81261840000002</v>
      </c>
      <c r="E26" s="61">
        <v>8554.8933319999996</v>
      </c>
      <c r="F26" s="66">
        <v>44949.795100000003</v>
      </c>
      <c r="G26" s="61">
        <v>32174.270110000001</v>
      </c>
      <c r="H26" s="52">
        <v>17402.56898</v>
      </c>
      <c r="I26" s="52">
        <v>38041757</v>
      </c>
      <c r="J26" s="53">
        <v>117.43129999999999</v>
      </c>
      <c r="K26" s="10">
        <v>7.1689179342655199E-4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</row>
    <row r="27" spans="1:25" ht="15.75" customHeight="1" x14ac:dyDescent="0.2">
      <c r="A27" s="9" t="s">
        <v>72</v>
      </c>
      <c r="B27" s="52">
        <v>55153.874530000001</v>
      </c>
      <c r="C27" s="52">
        <v>178.78975929999999</v>
      </c>
      <c r="D27" s="52">
        <v>6019.7462839999998</v>
      </c>
      <c r="E27" s="61">
        <v>3647.7911180000001</v>
      </c>
      <c r="F27" s="67">
        <v>56618.755078239701</v>
      </c>
      <c r="G27" s="62">
        <v>31692.6706292524</v>
      </c>
      <c r="H27" s="52">
        <v>32367.924350000001</v>
      </c>
      <c r="I27" s="52">
        <v>25666158</v>
      </c>
      <c r="J27" s="53">
        <v>215.83141542836597</v>
      </c>
      <c r="K27" s="10">
        <v>1.0655663976551701E-3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</row>
    <row r="28" spans="1:25" ht="15.75" customHeight="1" x14ac:dyDescent="0.2">
      <c r="A28" s="34" t="s">
        <v>165</v>
      </c>
      <c r="B28" s="52">
        <v>22432.515960000001</v>
      </c>
      <c r="C28" s="52">
        <v>16736.599259999999</v>
      </c>
      <c r="D28" s="52">
        <v>628.67131919999997</v>
      </c>
      <c r="E28" s="61">
        <v>1406.478008</v>
      </c>
      <c r="F28" s="66">
        <v>38264.001660000002</v>
      </c>
      <c r="G28" s="61">
        <v>28649.35816</v>
      </c>
      <c r="H28" s="52">
        <v>12062.570030000001</v>
      </c>
      <c r="I28" s="52">
        <v>25876387</v>
      </c>
      <c r="J28" s="53">
        <v>131.48297268772501</v>
      </c>
      <c r="K28" s="10">
        <v>6.6641637271397695E-4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</row>
    <row r="29" spans="1:25" ht="15.75" customHeight="1" x14ac:dyDescent="0.2">
      <c r="A29" s="9" t="s">
        <v>78</v>
      </c>
      <c r="B29" s="52">
        <v>42114.80096</v>
      </c>
      <c r="C29" s="52">
        <v>5142.3533040000002</v>
      </c>
      <c r="D29" s="52">
        <v>7355.8616009999996</v>
      </c>
      <c r="E29" s="61">
        <v>3757.4400329999999</v>
      </c>
      <c r="F29" s="67">
        <v>49161.253754482801</v>
      </c>
      <c r="G29" s="62">
        <v>26731.077577619701</v>
      </c>
      <c r="H29" s="52">
        <v>30126.409029999999</v>
      </c>
      <c r="I29" s="52">
        <v>28608715</v>
      </c>
      <c r="J29" s="53">
        <v>161.627550295107</v>
      </c>
      <c r="K29" s="10">
        <v>9.2806760557031501E-4</v>
      </c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</row>
    <row r="30" spans="1:25" ht="15.75" customHeight="1" x14ac:dyDescent="0.2">
      <c r="A30" s="9" t="s">
        <v>154</v>
      </c>
      <c r="B30" s="52">
        <v>23053.100780000001</v>
      </c>
      <c r="C30" s="52">
        <v>6947.3225069999999</v>
      </c>
      <c r="D30" s="52">
        <v>470.30465220000002</v>
      </c>
      <c r="E30" s="61">
        <v>843.63340749999998</v>
      </c>
      <c r="F30" s="66">
        <v>28978.689129999999</v>
      </c>
      <c r="G30" s="61">
        <v>23138.725579999998</v>
      </c>
      <c r="H30" s="52">
        <v>7967.380521</v>
      </c>
      <c r="I30" s="52">
        <v>25716554</v>
      </c>
      <c r="J30" s="53">
        <v>110.725996374397</v>
      </c>
      <c r="K30" s="10">
        <v>9.06847285263805E-4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</row>
    <row r="31" spans="1:25" ht="15.75" customHeight="1" x14ac:dyDescent="0.2">
      <c r="A31" s="9" t="s">
        <v>189</v>
      </c>
      <c r="B31" s="52">
        <v>14384.34137</v>
      </c>
      <c r="C31" s="52">
        <v>12106.45671</v>
      </c>
      <c r="D31" s="52">
        <v>537.92539969999996</v>
      </c>
      <c r="E31" s="61">
        <v>1220.029133</v>
      </c>
      <c r="F31" s="66">
        <v>26864.89762</v>
      </c>
      <c r="G31" s="61">
        <v>20788.561819999999</v>
      </c>
      <c r="H31" s="52">
        <v>7239.9198269999997</v>
      </c>
      <c r="I31" s="52">
        <v>31825299</v>
      </c>
      <c r="J31" s="53">
        <v>89.138099999999994</v>
      </c>
      <c r="K31" s="10">
        <v>4.1005408204776997E-4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</row>
    <row r="32" spans="1:25" ht="15.75" customHeight="1" x14ac:dyDescent="0.2">
      <c r="A32" s="9" t="s">
        <v>126</v>
      </c>
      <c r="B32" s="54">
        <v>16242.3948576234</v>
      </c>
      <c r="C32" s="54">
        <v>6092.2992669393198</v>
      </c>
      <c r="D32" s="54">
        <v>297.43173409991402</v>
      </c>
      <c r="E32" s="63">
        <v>802.14391779971197</v>
      </c>
      <c r="F32" s="68">
        <v>22041.7501872475</v>
      </c>
      <c r="G32" s="63">
        <v>19798.115486228999</v>
      </c>
      <c r="H32" s="54">
        <v>3549.75575316811</v>
      </c>
      <c r="I32" s="54">
        <v>12771246</v>
      </c>
      <c r="J32" s="53">
        <v>174.337503282532</v>
      </c>
      <c r="K32" s="10">
        <v>2.5911666654948899E-4</v>
      </c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</row>
    <row r="33" spans="1:25" ht="15.75" customHeight="1" x14ac:dyDescent="0.2">
      <c r="A33" s="34" t="s">
        <v>94</v>
      </c>
      <c r="B33" s="54">
        <v>13716.545459999999</v>
      </c>
      <c r="C33" s="54">
        <v>7181.5201420000003</v>
      </c>
      <c r="D33" s="54">
        <v>337.99476829999998</v>
      </c>
      <c r="E33" s="63">
        <v>822.39966690000006</v>
      </c>
      <c r="F33" s="68">
        <v>21119.653750000001</v>
      </c>
      <c r="G33" s="63">
        <v>19508.057669999998</v>
      </c>
      <c r="H33" s="54">
        <v>2468.6104300000002</v>
      </c>
      <c r="I33" s="54">
        <v>18628749</v>
      </c>
      <c r="J33" s="53">
        <v>114.517843</v>
      </c>
      <c r="K33" s="10">
        <v>1.1528601161788601E-3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</row>
    <row r="34" spans="1:25" ht="15.75" customHeight="1" x14ac:dyDescent="0.2">
      <c r="A34" s="9" t="s">
        <v>171</v>
      </c>
      <c r="B34" s="52">
        <v>60914.604200000002</v>
      </c>
      <c r="C34" s="52">
        <v>5255.104722</v>
      </c>
      <c r="D34" s="52">
        <v>15197.324919999999</v>
      </c>
      <c r="E34" s="61">
        <v>13743.531999999999</v>
      </c>
      <c r="F34" s="66">
        <v>91135.134269999995</v>
      </c>
      <c r="G34" s="61">
        <v>19270.187419999998</v>
      </c>
      <c r="H34" s="52">
        <v>73440.822620000006</v>
      </c>
      <c r="I34" s="52">
        <v>211049519</v>
      </c>
      <c r="J34" s="53">
        <v>42.062729393430295</v>
      </c>
      <c r="K34" s="10">
        <v>7.0777052345833704E-4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</row>
    <row r="35" spans="1:25" ht="15.75" customHeight="1" x14ac:dyDescent="0.2">
      <c r="A35" s="9" t="s">
        <v>167</v>
      </c>
      <c r="B35" s="52">
        <v>11013.769560000001</v>
      </c>
      <c r="C35" s="52">
        <v>8895.8008819999995</v>
      </c>
      <c r="D35" s="52">
        <v>383.60484630000002</v>
      </c>
      <c r="E35" s="61">
        <v>505.62048329999999</v>
      </c>
      <c r="F35" s="66">
        <v>19881.106950000001</v>
      </c>
      <c r="G35" s="61">
        <v>18771.208790000001</v>
      </c>
      <c r="H35" s="52">
        <v>1904.0476430000001</v>
      </c>
      <c r="I35" s="52">
        <v>11530577</v>
      </c>
      <c r="J35" s="53">
        <v>166.58709999999999</v>
      </c>
      <c r="K35" s="10">
        <v>9.4480082977422295E-4</v>
      </c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</row>
    <row r="36" spans="1:25" ht="15.75" customHeight="1" x14ac:dyDescent="0.2">
      <c r="A36" s="34" t="s">
        <v>36</v>
      </c>
      <c r="B36" s="59">
        <v>28163</v>
      </c>
      <c r="C36" s="54">
        <v>6256.93567295502</v>
      </c>
      <c r="D36" s="54">
        <v>771.75724533153004</v>
      </c>
      <c r="E36" s="63">
        <v>7701.1196086761402</v>
      </c>
      <c r="F36" s="68">
        <v>38555.833649649801</v>
      </c>
      <c r="G36" s="63">
        <v>17509.175115547401</v>
      </c>
      <c r="H36" s="54">
        <v>23918.478494139799</v>
      </c>
      <c r="I36" s="54">
        <v>42813237</v>
      </c>
      <c r="J36" s="58">
        <v>94.480082977422299</v>
      </c>
      <c r="K36" s="10">
        <v>7.0878617981976486E-4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</row>
    <row r="37" spans="1:25" ht="15.75" customHeight="1" x14ac:dyDescent="0.2">
      <c r="A37" s="9" t="s">
        <v>130</v>
      </c>
      <c r="B37" s="55">
        <v>23792.066394781101</v>
      </c>
      <c r="C37" s="55">
        <v>6149.97241454299</v>
      </c>
      <c r="D37" s="55">
        <v>881.00824255963005</v>
      </c>
      <c r="E37" s="63">
        <v>880.93040557158804</v>
      </c>
      <c r="F37" s="67">
        <v>29111.836307366499</v>
      </c>
      <c r="G37" s="62">
        <v>17192.227979331401</v>
      </c>
      <c r="H37" s="55">
        <v>14152.710720073201</v>
      </c>
      <c r="I37" s="54">
        <v>30417858</v>
      </c>
      <c r="J37" s="53">
        <v>92.312348403865201</v>
      </c>
      <c r="K37" s="10">
        <v>1.6695711325568898E-3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</row>
    <row r="38" spans="1:25" ht="15.75" customHeight="1" x14ac:dyDescent="0.2">
      <c r="A38" s="9" t="s">
        <v>123</v>
      </c>
      <c r="B38" s="54">
        <v>14017.505385352701</v>
      </c>
      <c r="C38" s="54">
        <v>3858.9426478236901</v>
      </c>
      <c r="D38" s="54">
        <v>413.57341698092603</v>
      </c>
      <c r="E38" s="63">
        <v>2340.2622026785998</v>
      </c>
      <c r="F38" s="68">
        <v>19131.0071501067</v>
      </c>
      <c r="G38" s="63">
        <v>15931.443917574999</v>
      </c>
      <c r="H38" s="54">
        <v>4484.3368588334397</v>
      </c>
      <c r="I38" s="54">
        <v>11263079</v>
      </c>
      <c r="J38" s="53">
        <v>154.25620773007702</v>
      </c>
      <c r="K38" s="10">
        <v>5.2875302096773804E-4</v>
      </c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5.75" customHeight="1" x14ac:dyDescent="0.2">
      <c r="A39" s="34" t="s">
        <v>7</v>
      </c>
      <c r="B39" s="55">
        <v>21184.353256066701</v>
      </c>
      <c r="C39" s="55">
        <v>5998.3932456299399</v>
      </c>
      <c r="D39" s="55">
        <v>516.34660930260497</v>
      </c>
      <c r="E39" s="63">
        <v>6812.0706860648897</v>
      </c>
      <c r="F39" s="68">
        <v>31067.172617284999</v>
      </c>
      <c r="G39" s="63">
        <v>15620.369390772599</v>
      </c>
      <c r="H39" s="54">
        <v>17730.110879280699</v>
      </c>
      <c r="I39" s="54">
        <v>29161922</v>
      </c>
      <c r="J39" s="57">
        <v>98.616877284727096</v>
      </c>
      <c r="K39" s="10">
        <v>8.0929308962773784E-4</v>
      </c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5.75" customHeight="1" x14ac:dyDescent="0.2">
      <c r="A40" s="34" t="s">
        <v>166</v>
      </c>
      <c r="B40" s="52">
        <v>17621.849760000001</v>
      </c>
      <c r="C40" s="52">
        <v>1510.518067</v>
      </c>
      <c r="D40" s="52">
        <v>1125.4824639999999</v>
      </c>
      <c r="E40" s="61">
        <v>1448.6105030000001</v>
      </c>
      <c r="F40" s="66">
        <v>19908.55832</v>
      </c>
      <c r="G40" s="61">
        <v>15538.15958</v>
      </c>
      <c r="H40" s="52">
        <v>6003.2863539999998</v>
      </c>
      <c r="I40" s="52">
        <v>16486542</v>
      </c>
      <c r="J40" s="53">
        <v>119.90855381375199</v>
      </c>
      <c r="K40" s="10">
        <v>2.19171916003054E-3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</row>
    <row r="41" spans="1:25" ht="15.75" customHeight="1" x14ac:dyDescent="0.2">
      <c r="A41" s="34" t="s">
        <v>41</v>
      </c>
      <c r="B41" s="54">
        <v>29829.815321176298</v>
      </c>
      <c r="C41" s="54">
        <v>10909.997534018001</v>
      </c>
      <c r="D41" s="54">
        <v>3540.5264675813401</v>
      </c>
      <c r="E41" s="62">
        <v>2345.39073775928</v>
      </c>
      <c r="F41" s="68">
        <v>44987.327829043701</v>
      </c>
      <c r="G41" s="63">
        <v>15494.800898941599</v>
      </c>
      <c r="H41" s="54">
        <v>30277.230272843801</v>
      </c>
      <c r="I41" s="54">
        <v>58558267</v>
      </c>
      <c r="J41" s="58">
        <v>219.17191600305401</v>
      </c>
      <c r="K41" s="10">
        <v>2.36531377669515E-3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</row>
    <row r="42" spans="1:25" ht="15.75" customHeight="1" x14ac:dyDescent="0.2">
      <c r="A42" s="9" t="s">
        <v>6</v>
      </c>
      <c r="B42" s="55">
        <v>11826.4124350288</v>
      </c>
      <c r="C42" s="55">
        <v>6664.1256192225901</v>
      </c>
      <c r="D42" s="55">
        <v>383.22070078432898</v>
      </c>
      <c r="E42" s="63">
        <v>623.47755714994901</v>
      </c>
      <c r="F42" s="68">
        <v>18404.9579727706</v>
      </c>
      <c r="G42" s="63">
        <v>15438.7313261401</v>
      </c>
      <c r="H42" s="54">
        <v>3940.0943704972301</v>
      </c>
      <c r="I42" s="54">
        <v>17861034</v>
      </c>
      <c r="J42" s="57">
        <v>100.91719604544099</v>
      </c>
      <c r="K42" s="10">
        <v>2.3653139999999999E-3</v>
      </c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</row>
    <row r="43" spans="1:25" ht="15.75" customHeight="1" x14ac:dyDescent="0.2">
      <c r="A43" s="9" t="s">
        <v>50</v>
      </c>
      <c r="B43" s="52">
        <v>12482.701950000001</v>
      </c>
      <c r="C43" s="52">
        <v>6100.4947309999998</v>
      </c>
      <c r="D43" s="52">
        <v>338.4247014</v>
      </c>
      <c r="E43" s="61">
        <v>602.31649560000005</v>
      </c>
      <c r="F43" s="67">
        <v>18215.889356985601</v>
      </c>
      <c r="G43" s="62">
        <v>15139.6438694352</v>
      </c>
      <c r="H43" s="52">
        <v>4266.1612180000002</v>
      </c>
      <c r="I43" s="52">
        <v>16296362</v>
      </c>
      <c r="J43" s="53">
        <v>120.363476533031</v>
      </c>
      <c r="K43" s="10">
        <v>6.6783301830111101E-4</v>
      </c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</row>
    <row r="44" spans="1:25" ht="15.75" customHeight="1" x14ac:dyDescent="0.2">
      <c r="A44" s="9" t="s">
        <v>162</v>
      </c>
      <c r="B44" s="52">
        <v>7918.6371019999997</v>
      </c>
      <c r="C44" s="52">
        <v>8063.0012129999996</v>
      </c>
      <c r="D44" s="52">
        <v>175.4453882</v>
      </c>
      <c r="E44" s="61">
        <v>382.57950110000002</v>
      </c>
      <c r="F44" s="66">
        <v>15838.17354</v>
      </c>
      <c r="G44" s="61">
        <v>14920.470810000001</v>
      </c>
      <c r="H44" s="52">
        <v>1528.1461240000001</v>
      </c>
      <c r="I44" s="52">
        <v>4745179</v>
      </c>
      <c r="J44" s="53">
        <v>298.84117950796298</v>
      </c>
      <c r="K44" s="10">
        <v>7.82812423896261E-4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</row>
    <row r="45" spans="1:25" ht="15.75" customHeight="1" x14ac:dyDescent="0.2">
      <c r="A45" s="34" t="s">
        <v>176</v>
      </c>
      <c r="B45" s="52">
        <v>12238.177379999999</v>
      </c>
      <c r="C45" s="52">
        <v>4952.4024820000004</v>
      </c>
      <c r="D45" s="52">
        <v>250.27024119999999</v>
      </c>
      <c r="E45" s="61">
        <v>582.27644699999996</v>
      </c>
      <c r="F45" s="66">
        <v>16933.418730000001</v>
      </c>
      <c r="G45" s="61">
        <v>14807.44276</v>
      </c>
      <c r="H45" s="52">
        <v>3140.4416470000001</v>
      </c>
      <c r="I45" s="52">
        <v>11801151</v>
      </c>
      <c r="J45" s="53">
        <v>133.69450000000001</v>
      </c>
      <c r="K45" s="10">
        <v>3.2191165625891199E-4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</row>
    <row r="46" spans="1:25" ht="15.75" customHeight="1" x14ac:dyDescent="0.2">
      <c r="A46" s="9" t="s">
        <v>5</v>
      </c>
      <c r="B46" s="55">
        <v>12666.933285025099</v>
      </c>
      <c r="C46" s="55">
        <v>4307.3984098248702</v>
      </c>
      <c r="D46" s="55">
        <v>359.63255062079497</v>
      </c>
      <c r="E46" s="63">
        <v>927.37389750893999</v>
      </c>
      <c r="F46" s="68">
        <v>17220.276996760102</v>
      </c>
      <c r="G46" s="63">
        <v>14312.851460976</v>
      </c>
      <c r="H46" s="54">
        <v>3844.6959072442901</v>
      </c>
      <c r="I46" s="54">
        <v>14645473</v>
      </c>
      <c r="J46" s="57">
        <v>114.71885094384299</v>
      </c>
      <c r="K46" s="10">
        <v>1.53400086073746E-3</v>
      </c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</row>
    <row r="47" spans="1:25" ht="15.75" customHeight="1" x14ac:dyDescent="0.2">
      <c r="A47" s="9" t="s">
        <v>39</v>
      </c>
      <c r="B47" s="54">
        <v>9087.7328867465803</v>
      </c>
      <c r="C47" s="54">
        <v>6591.5446818855598</v>
      </c>
      <c r="D47" s="54">
        <v>185.18022907811601</v>
      </c>
      <c r="E47" s="63">
        <v>380.65174300620498</v>
      </c>
      <c r="F47" s="68">
        <v>15498.567127825099</v>
      </c>
      <c r="G47" s="63">
        <v>14207.1241737931</v>
      </c>
      <c r="H47" s="52">
        <v>23722.700499999999</v>
      </c>
      <c r="I47" s="54">
        <v>11062114</v>
      </c>
      <c r="J47" s="58">
        <v>52.875302096773801</v>
      </c>
      <c r="K47" s="10">
        <v>4.6843769790928103E-4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</row>
    <row r="48" spans="1:25" ht="15.75" customHeight="1" x14ac:dyDescent="0.2">
      <c r="A48" s="34" t="s">
        <v>66</v>
      </c>
      <c r="B48" s="52">
        <v>12351.213229999999</v>
      </c>
      <c r="C48" s="52">
        <v>2935.8388439999999</v>
      </c>
      <c r="D48" s="52">
        <v>652.48159020000003</v>
      </c>
      <c r="E48" s="61">
        <v>158.04580150000001</v>
      </c>
      <c r="F48" s="67">
        <v>15287.963793822501</v>
      </c>
      <c r="G48" s="62">
        <v>14083.591160852</v>
      </c>
      <c r="H48" s="52">
        <v>1953.709024</v>
      </c>
      <c r="I48" s="52">
        <v>8776119</v>
      </c>
      <c r="J48" s="53">
        <v>154.94639976025201</v>
      </c>
      <c r="K48" s="10">
        <v>1.65374766315783E-3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</row>
    <row r="49" spans="1:25" ht="15.75" customHeight="1" x14ac:dyDescent="0.2">
      <c r="A49" s="9" t="s">
        <v>86</v>
      </c>
      <c r="B49" s="54">
        <v>48331.571539999997</v>
      </c>
      <c r="C49" s="54">
        <v>2857.528613</v>
      </c>
      <c r="D49" s="54">
        <v>6698.0411910000003</v>
      </c>
      <c r="E49" s="63">
        <v>12211.58339</v>
      </c>
      <c r="F49" s="68">
        <v>66510.561050000004</v>
      </c>
      <c r="G49" s="63">
        <v>12709.1895</v>
      </c>
      <c r="H49" s="54">
        <v>55381.563670000003</v>
      </c>
      <c r="I49" s="54">
        <v>127575529</v>
      </c>
      <c r="J49" s="53">
        <v>53.233926699999998</v>
      </c>
      <c r="K49" s="10">
        <v>1.2036347653303101E-3</v>
      </c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</row>
    <row r="50" spans="1:25" ht="15.75" customHeight="1" x14ac:dyDescent="0.2">
      <c r="A50" s="9" t="s">
        <v>28</v>
      </c>
      <c r="B50" s="54">
        <v>40877.748941512502</v>
      </c>
      <c r="C50" s="54">
        <v>5060.02935535508</v>
      </c>
      <c r="D50" s="54">
        <v>5714.8937238993103</v>
      </c>
      <c r="E50" s="63">
        <v>2292.7182869267199</v>
      </c>
      <c r="F50" s="68">
        <v>50262.420799523403</v>
      </c>
      <c r="G50" s="63">
        <v>12509.026419895599</v>
      </c>
      <c r="H50" s="54">
        <v>39313.074182316297</v>
      </c>
      <c r="I50" s="54">
        <v>58005461</v>
      </c>
      <c r="J50" s="58">
        <v>106.55663976551701</v>
      </c>
      <c r="K50" s="10">
        <v>5.5416714394279003E-4</v>
      </c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</row>
    <row r="51" spans="1:25" ht="15.75" customHeight="1" x14ac:dyDescent="0.2">
      <c r="A51" s="9" t="s">
        <v>47</v>
      </c>
      <c r="B51" s="52">
        <v>9371.0640000000003</v>
      </c>
      <c r="C51" s="52">
        <v>3562.612447</v>
      </c>
      <c r="D51" s="52">
        <v>166.1980064</v>
      </c>
      <c r="E51" s="61">
        <v>403.93882630000002</v>
      </c>
      <c r="F51" s="67">
        <v>12708.8220312592</v>
      </c>
      <c r="G51" s="62">
        <v>11362.8123175335</v>
      </c>
      <c r="H51" s="52">
        <v>2099.180108</v>
      </c>
      <c r="I51" s="52">
        <v>7813207</v>
      </c>
      <c r="J51" s="53">
        <v>153.400086073746</v>
      </c>
      <c r="K51" s="10">
        <v>7.4184311918363503E-4</v>
      </c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</row>
    <row r="52" spans="1:25" ht="15.75" customHeight="1" x14ac:dyDescent="0.2">
      <c r="A52" s="9" t="s">
        <v>56</v>
      </c>
      <c r="B52" s="52">
        <v>9285.9379599999993</v>
      </c>
      <c r="C52" s="52">
        <v>3428.9352140000001</v>
      </c>
      <c r="D52" s="52">
        <v>440.45967839999997</v>
      </c>
      <c r="E52" s="61">
        <v>479.40867370000001</v>
      </c>
      <c r="F52" s="67">
        <v>12695.425021561499</v>
      </c>
      <c r="G52" s="62">
        <v>10873.1192400567</v>
      </c>
      <c r="H52" s="52">
        <v>2697.0872509999999</v>
      </c>
      <c r="I52" s="52">
        <v>12626938</v>
      </c>
      <c r="J52" s="53">
        <v>100.05759496315399</v>
      </c>
      <c r="K52" s="10">
        <v>9.0232676684439002E-4</v>
      </c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</row>
    <row r="53" spans="1:25" ht="15.75" customHeight="1" x14ac:dyDescent="0.2">
      <c r="A53" s="9" t="s">
        <v>23</v>
      </c>
      <c r="B53" s="54">
        <v>6712.5057156892999</v>
      </c>
      <c r="C53" s="54">
        <v>5529.1489288345701</v>
      </c>
      <c r="D53" s="54">
        <v>176.354451209388</v>
      </c>
      <c r="E53" s="63">
        <v>295.14468980292901</v>
      </c>
      <c r="F53" s="68">
        <v>11973.6836922286</v>
      </c>
      <c r="G53" s="63">
        <v>10520.303227128201</v>
      </c>
      <c r="H53" s="54">
        <v>2093.1017945233998</v>
      </c>
      <c r="I53" s="54">
        <v>8082359</v>
      </c>
      <c r="J53" s="53">
        <v>151.15373991976901</v>
      </c>
      <c r="K53" s="10">
        <v>8.2714389167257802E-4</v>
      </c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</row>
    <row r="54" spans="1:25" ht="15.75" customHeight="1" x14ac:dyDescent="0.2">
      <c r="A54" s="9" t="s">
        <v>140</v>
      </c>
      <c r="B54" s="54">
        <v>5335.5238815906196</v>
      </c>
      <c r="C54" s="54">
        <v>4029.8000143924301</v>
      </c>
      <c r="D54" s="54">
        <v>165.562008261415</v>
      </c>
      <c r="E54" s="63">
        <v>259.770108932342</v>
      </c>
      <c r="F54" s="68">
        <v>9233.3144758908202</v>
      </c>
      <c r="G54" s="63">
        <v>7940.6736019999998</v>
      </c>
      <c r="H54" s="54">
        <v>1792.7155690761899</v>
      </c>
      <c r="I54" s="54">
        <v>6081000</v>
      </c>
      <c r="J54" s="53">
        <v>137.58040490224201</v>
      </c>
      <c r="K54" s="10">
        <v>6.4471803006381598E-4</v>
      </c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</row>
    <row r="55" spans="1:25" ht="15.75" customHeight="1" x14ac:dyDescent="0.2">
      <c r="A55" s="9" t="s">
        <v>127</v>
      </c>
      <c r="B55" s="54">
        <v>9065.29733950646</v>
      </c>
      <c r="C55" s="54">
        <v>2388.4061680487598</v>
      </c>
      <c r="D55" s="54">
        <v>347.637517075532</v>
      </c>
      <c r="E55" s="63">
        <v>2038.5202474031601</v>
      </c>
      <c r="F55" s="68">
        <v>12798.6086968768</v>
      </c>
      <c r="G55" s="63">
        <v>7680.0586064316603</v>
      </c>
      <c r="H55" s="54">
        <v>5940.3378408736198</v>
      </c>
      <c r="I55" s="54">
        <v>16604026</v>
      </c>
      <c r="J55" s="53">
        <v>71.997389313786002</v>
      </c>
      <c r="K55" s="10">
        <v>1.0005759496315399E-3</v>
      </c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</row>
    <row r="56" spans="1:25" ht="15.75" customHeight="1" x14ac:dyDescent="0.2">
      <c r="A56" s="34" t="s">
        <v>37</v>
      </c>
      <c r="B56" s="54">
        <v>14113.9995878268</v>
      </c>
      <c r="C56" s="54">
        <v>848.54640975074904</v>
      </c>
      <c r="D56" s="54">
        <v>979.65824377081299</v>
      </c>
      <c r="E56" s="61">
        <v>653.62690599999996</v>
      </c>
      <c r="F56" s="68">
        <v>15490.133438913501</v>
      </c>
      <c r="G56" s="63">
        <v>7490.8829741456202</v>
      </c>
      <c r="H56" s="54">
        <v>8926.1929950086305</v>
      </c>
      <c r="I56" s="54">
        <v>21803000</v>
      </c>
      <c r="J56" s="58">
        <v>70.87861798197649</v>
      </c>
      <c r="K56" s="10">
        <v>6.3933549432985796E-4</v>
      </c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</row>
    <row r="57" spans="1:25" ht="15.75" customHeight="1" x14ac:dyDescent="0.2">
      <c r="A57" s="34" t="s">
        <v>104</v>
      </c>
      <c r="B57" s="54">
        <v>7765.6993738409801</v>
      </c>
      <c r="C57" s="54">
        <v>1024.5903187323499</v>
      </c>
      <c r="D57" s="54">
        <v>437.22276495279698</v>
      </c>
      <c r="E57" s="63">
        <v>543.51515327138804</v>
      </c>
      <c r="F57" s="68">
        <v>9011.2180093227907</v>
      </c>
      <c r="G57" s="63">
        <v>7352.3607875221796</v>
      </c>
      <c r="H57" s="54">
        <v>2368.89523179868</v>
      </c>
      <c r="I57" s="54">
        <v>7169456</v>
      </c>
      <c r="J57" s="57">
        <v>125.88577309999999</v>
      </c>
      <c r="K57" s="10">
        <v>1.15298093489725E-3</v>
      </c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</row>
    <row r="58" spans="1:25" ht="15.75" customHeight="1" x14ac:dyDescent="0.2">
      <c r="A58" s="9" t="s">
        <v>100</v>
      </c>
      <c r="B58" s="54">
        <v>3376.057941</v>
      </c>
      <c r="C58" s="54">
        <v>2247.1094539999999</v>
      </c>
      <c r="D58" s="54">
        <v>65.434593179999993</v>
      </c>
      <c r="E58" s="63">
        <v>224.608069</v>
      </c>
      <c r="F58" s="68">
        <v>5575.9587289999999</v>
      </c>
      <c r="G58" s="63">
        <v>4940.7619420000001</v>
      </c>
      <c r="H58" s="54">
        <v>932.59141380000005</v>
      </c>
      <c r="I58" s="54">
        <v>4937374</v>
      </c>
      <c r="J58" s="53">
        <v>116.410586</v>
      </c>
      <c r="K58" s="10">
        <v>2.0264837889499699E-4</v>
      </c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</row>
    <row r="59" spans="1:25" ht="15.75" customHeight="1" x14ac:dyDescent="0.2">
      <c r="A59" s="9" t="s">
        <v>143</v>
      </c>
      <c r="B59" s="54">
        <v>91663.006883121794</v>
      </c>
      <c r="C59" s="55">
        <v>4777.11873575769</v>
      </c>
      <c r="D59" s="55">
        <v>2215.7087510674601</v>
      </c>
      <c r="E59" s="62">
        <v>19161.018298912299</v>
      </c>
      <c r="F59" s="67">
        <v>111789.96402529599</v>
      </c>
      <c r="G59" s="62">
        <v>4850.0642978985297</v>
      </c>
      <c r="H59" s="55">
        <v>107110.971983582</v>
      </c>
      <c r="I59" s="54">
        <v>100388076</v>
      </c>
      <c r="J59" s="56">
        <v>112.839881383432</v>
      </c>
      <c r="K59" s="10">
        <v>2.3446620897098899E-4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</row>
    <row r="60" spans="1:25" ht="15.75" customHeight="1" x14ac:dyDescent="0.2">
      <c r="A60" s="9" t="s">
        <v>122</v>
      </c>
      <c r="B60" s="54">
        <v>5720.3383100793799</v>
      </c>
      <c r="C60" s="54">
        <v>939.98757822364701</v>
      </c>
      <c r="D60" s="54">
        <v>562.61246927904801</v>
      </c>
      <c r="E60" s="63">
        <v>1628.5689143540601</v>
      </c>
      <c r="F60" s="68">
        <v>8014.8487675066799</v>
      </c>
      <c r="G60" s="63">
        <v>4810.3556463056402</v>
      </c>
      <c r="H60" s="54">
        <v>3869.4288976084099</v>
      </c>
      <c r="I60" s="54">
        <v>9746115</v>
      </c>
      <c r="J60" s="53">
        <v>81.664210512005795</v>
      </c>
      <c r="K60" s="10">
        <v>5.1371668952486602E-4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</row>
    <row r="61" spans="1:25" ht="15.75" customHeight="1" x14ac:dyDescent="0.2">
      <c r="A61" s="34" t="s">
        <v>156</v>
      </c>
      <c r="B61" s="52">
        <v>3470.3516589999999</v>
      </c>
      <c r="C61" s="52">
        <v>1750.070549</v>
      </c>
      <c r="D61" s="52">
        <v>125.9550036</v>
      </c>
      <c r="E61" s="61">
        <v>211.15102400000001</v>
      </c>
      <c r="F61" s="66">
        <v>5196.8077620000004</v>
      </c>
      <c r="G61" s="61">
        <v>3379.0541429999998</v>
      </c>
      <c r="H61" s="52">
        <v>2124.6629170000001</v>
      </c>
      <c r="I61" s="52">
        <v>5380504</v>
      </c>
      <c r="J61" s="53">
        <v>98.688937904954713</v>
      </c>
      <c r="K61" s="10">
        <v>1.02653930959012E-3</v>
      </c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</row>
    <row r="62" spans="1:25" ht="15.75" customHeight="1" x14ac:dyDescent="0.2">
      <c r="A62" s="9" t="s">
        <v>64</v>
      </c>
      <c r="B62" s="52">
        <v>11413.77355</v>
      </c>
      <c r="C62" s="52">
        <v>927.23078050000004</v>
      </c>
      <c r="D62" s="52">
        <v>933.08837210000002</v>
      </c>
      <c r="E62" s="61">
        <v>1299.1373920000001</v>
      </c>
      <c r="F62" s="67">
        <v>13793.675651207101</v>
      </c>
      <c r="G62" s="62">
        <v>3365.8327549241699</v>
      </c>
      <c r="H62" s="52">
        <v>10901.32072</v>
      </c>
      <c r="I62" s="52">
        <v>32510462</v>
      </c>
      <c r="J62" s="53">
        <v>40.575126965135098</v>
      </c>
      <c r="K62" s="10">
        <v>7.7021814854345296E-4</v>
      </c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  <row r="63" spans="1:25" ht="15.75" customHeight="1" x14ac:dyDescent="0.2">
      <c r="A63" s="34" t="s">
        <v>29</v>
      </c>
      <c r="B63" s="54">
        <v>7454.6039325510701</v>
      </c>
      <c r="C63" s="54">
        <v>703.00566662034396</v>
      </c>
      <c r="D63" s="54">
        <v>176.51619509243</v>
      </c>
      <c r="E63" s="63">
        <v>1255.1309619358501</v>
      </c>
      <c r="F63" s="68">
        <v>8809.6016404750808</v>
      </c>
      <c r="G63" s="63">
        <v>3308.15921183401</v>
      </c>
      <c r="H63" s="54">
        <v>6065.4110958379197</v>
      </c>
      <c r="I63" s="54">
        <v>9321023</v>
      </c>
      <c r="J63" s="58">
        <v>92.806760557031495</v>
      </c>
      <c r="K63" s="10">
        <v>4.0575126965135098E-4</v>
      </c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</row>
    <row r="64" spans="1:25" ht="15.75" customHeight="1" x14ac:dyDescent="0.2">
      <c r="A64" s="34" t="s">
        <v>11</v>
      </c>
      <c r="B64" s="55">
        <v>30095.911351774001</v>
      </c>
      <c r="C64" s="55">
        <v>127.605602794001</v>
      </c>
      <c r="D64" s="55">
        <v>702.99849681437195</v>
      </c>
      <c r="E64" s="63">
        <v>2810.9784798718001</v>
      </c>
      <c r="F64" s="68">
        <v>32266.633820913201</v>
      </c>
      <c r="G64" s="63">
        <v>3291.42424667665</v>
      </c>
      <c r="H64" s="54">
        <v>29732.0943542676</v>
      </c>
      <c r="I64" s="54">
        <v>33580350</v>
      </c>
      <c r="J64" s="57">
        <v>95.811804797145911</v>
      </c>
      <c r="K64" s="10">
        <v>4.26423042957203E-4</v>
      </c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</row>
    <row r="65" spans="1:25" ht="15.75" customHeight="1" x14ac:dyDescent="0.2">
      <c r="A65" s="12" t="s">
        <v>158</v>
      </c>
      <c r="B65" s="52">
        <v>15711.09145</v>
      </c>
      <c r="C65" s="52">
        <v>576.81367450000005</v>
      </c>
      <c r="D65" s="52">
        <v>2609.3954039999999</v>
      </c>
      <c r="E65" s="61">
        <v>3654.88</v>
      </c>
      <c r="F65" s="66">
        <v>21345.117839999999</v>
      </c>
      <c r="G65" s="61">
        <v>3030.322631</v>
      </c>
      <c r="H65" s="52">
        <v>18771.306509999999</v>
      </c>
      <c r="I65" s="52">
        <v>50339443</v>
      </c>
      <c r="J65" s="53">
        <v>44.676900000000003</v>
      </c>
      <c r="K65" s="10">
        <v>1.54946399760252E-3</v>
      </c>
      <c r="L65" s="13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ht="15.75" customHeight="1" x14ac:dyDescent="0.2">
      <c r="A66" s="9" t="s">
        <v>101</v>
      </c>
      <c r="B66" s="54">
        <v>2499.448547</v>
      </c>
      <c r="C66" s="54">
        <v>1351.1791499999999</v>
      </c>
      <c r="D66" s="54">
        <v>219.45036429999999</v>
      </c>
      <c r="E66" s="63">
        <v>240.28951459999999</v>
      </c>
      <c r="F66" s="68">
        <v>4022.43469</v>
      </c>
      <c r="G66" s="63">
        <v>2980.942575</v>
      </c>
      <c r="H66" s="54">
        <v>1286.805717</v>
      </c>
      <c r="I66" s="54">
        <v>2125267</v>
      </c>
      <c r="J66" s="57">
        <v>192.31489999999999</v>
      </c>
      <c r="K66" s="10">
        <v>3.1870525280158697E-4</v>
      </c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</row>
    <row r="67" spans="1:25" ht="15.75" customHeight="1" x14ac:dyDescent="0.2">
      <c r="A67" s="34" t="s">
        <v>62</v>
      </c>
      <c r="B67" s="52">
        <v>31119.23677</v>
      </c>
      <c r="C67" s="52">
        <v>87.471597130000006</v>
      </c>
      <c r="D67" s="52">
        <v>6392.8980199999996</v>
      </c>
      <c r="E67" s="61">
        <v>3791.4310369999998</v>
      </c>
      <c r="F67" s="67">
        <v>39454.468555544903</v>
      </c>
      <c r="G67" s="62">
        <v>2895.5595402180302</v>
      </c>
      <c r="H67" s="52">
        <v>37063.16085</v>
      </c>
      <c r="I67" s="52">
        <v>37965475</v>
      </c>
      <c r="J67" s="53">
        <v>102.653930959012</v>
      </c>
      <c r="K67" s="10">
        <v>4.3994027887351601E-4</v>
      </c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</row>
    <row r="68" spans="1:25" ht="15.75" customHeight="1" x14ac:dyDescent="0.2">
      <c r="A68" s="12" t="s">
        <v>174</v>
      </c>
      <c r="B68" s="52">
        <v>6254.7448379999996</v>
      </c>
      <c r="C68" s="52">
        <v>522.35310140000001</v>
      </c>
      <c r="D68" s="52">
        <v>612.34433939999997</v>
      </c>
      <c r="E68" s="61">
        <v>895.5258652</v>
      </c>
      <c r="F68" s="66">
        <v>7702.1253539999998</v>
      </c>
      <c r="G68" s="61">
        <v>2797.8846560000002</v>
      </c>
      <c r="H68" s="52">
        <v>5304.5562229999996</v>
      </c>
      <c r="I68" s="52">
        <v>11513102</v>
      </c>
      <c r="J68" s="53">
        <v>64.121594700123097</v>
      </c>
      <c r="K68" s="10">
        <v>1.3781850198907901E-3</v>
      </c>
      <c r="L68" s="13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ht="15.75" customHeight="1" x14ac:dyDescent="0.2">
      <c r="A69" s="69" t="s">
        <v>16</v>
      </c>
      <c r="B69" s="52">
        <v>46129.138800000001</v>
      </c>
      <c r="C69" s="52">
        <v>59.019033800000003</v>
      </c>
      <c r="D69" s="52">
        <v>3292.0916000000002</v>
      </c>
      <c r="E69" s="61">
        <v>3176.28087</v>
      </c>
      <c r="F69" s="66">
        <v>51714.858200000002</v>
      </c>
      <c r="G69" s="61">
        <v>2786.50936</v>
      </c>
      <c r="H69" s="52">
        <v>2786.50936</v>
      </c>
      <c r="I69" s="52">
        <v>44386203</v>
      </c>
      <c r="J69" s="53">
        <v>117.4205</v>
      </c>
      <c r="K69" s="10">
        <v>3.8523181295263298E-4</v>
      </c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</row>
    <row r="70" spans="1:25" ht="15.75" customHeight="1" x14ac:dyDescent="0.2">
      <c r="A70" s="34" t="s">
        <v>125</v>
      </c>
      <c r="B70" s="54">
        <v>1998.29940278815</v>
      </c>
      <c r="C70" s="54">
        <v>1155.7461408909401</v>
      </c>
      <c r="D70" s="54">
        <v>44.231179179966901</v>
      </c>
      <c r="E70" s="63">
        <v>113.13470739129799</v>
      </c>
      <c r="F70" s="68">
        <v>3114.8395179685899</v>
      </c>
      <c r="G70" s="63">
        <v>2782.6118294502098</v>
      </c>
      <c r="H70" s="54">
        <v>508.04040395175201</v>
      </c>
      <c r="I70" s="54">
        <v>1920917</v>
      </c>
      <c r="J70" s="53">
        <v>163.836184431677</v>
      </c>
      <c r="K70" s="10">
        <v>3.0758805329883997E-4</v>
      </c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</row>
    <row r="71" spans="1:25" ht="15.75" customHeight="1" x14ac:dyDescent="0.2">
      <c r="A71" s="9" t="s">
        <v>82</v>
      </c>
      <c r="B71" s="52">
        <v>29248.767940000002</v>
      </c>
      <c r="C71" s="52">
        <v>1050.3884599999999</v>
      </c>
      <c r="D71" s="52">
        <v>1173.9948979999999</v>
      </c>
      <c r="E71" s="61">
        <v>5512.4043970000002</v>
      </c>
      <c r="F71" s="67">
        <v>35272.840744537003</v>
      </c>
      <c r="G71" s="62">
        <v>2728.98904026832</v>
      </c>
      <c r="H71" s="52">
        <v>32990.155290000002</v>
      </c>
      <c r="I71" s="52">
        <v>36471766</v>
      </c>
      <c r="J71" s="53">
        <v>98.11042143165389</v>
      </c>
      <c r="K71" s="10">
        <v>2.1583141542836598E-3</v>
      </c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</row>
    <row r="72" spans="1:25" ht="15.75" customHeight="1" x14ac:dyDescent="0.2">
      <c r="A72" s="34" t="s">
        <v>57</v>
      </c>
      <c r="B72" s="52">
        <v>77516.501170000003</v>
      </c>
      <c r="C72" s="52">
        <v>231.23212659999999</v>
      </c>
      <c r="D72" s="52">
        <v>10230.980530000001</v>
      </c>
      <c r="E72" s="61">
        <v>7470.7512070000002</v>
      </c>
      <c r="F72" s="67">
        <v>93801.659034937096</v>
      </c>
      <c r="G72" s="62">
        <v>2679.2912521100998</v>
      </c>
      <c r="H72" s="52">
        <v>91371.862120000005</v>
      </c>
      <c r="I72" s="52">
        <v>144406261</v>
      </c>
      <c r="J72" s="53">
        <v>63.933549432985799</v>
      </c>
      <c r="K72" s="10">
        <v>1.66536674398785E-3</v>
      </c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5.75" customHeight="1" x14ac:dyDescent="0.2">
      <c r="A73" s="9" t="s">
        <v>88</v>
      </c>
      <c r="B73" s="54">
        <v>2627.5485920000001</v>
      </c>
      <c r="C73" s="54">
        <v>1436.596186</v>
      </c>
      <c r="D73" s="54">
        <v>54.976293390000002</v>
      </c>
      <c r="E73" s="63">
        <v>122.0558078</v>
      </c>
      <c r="F73" s="68">
        <v>3952.8801950000002</v>
      </c>
      <c r="G73" s="63">
        <v>2632.8638259999998</v>
      </c>
      <c r="H73" s="54">
        <v>1566.7890219999999</v>
      </c>
      <c r="I73" s="54">
        <v>4525698</v>
      </c>
      <c r="J73" s="53">
        <v>98.470625999999996</v>
      </c>
      <c r="K73" s="10">
        <v>2.4108991026922199E-3</v>
      </c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5.75" customHeight="1" x14ac:dyDescent="0.2">
      <c r="A74" s="9" t="s">
        <v>142</v>
      </c>
      <c r="B74" s="55">
        <v>3832.0912680356</v>
      </c>
      <c r="C74" s="55">
        <v>3070.21466705374</v>
      </c>
      <c r="D74" s="55">
        <v>876.29189149612796</v>
      </c>
      <c r="E74" s="62">
        <v>257.98895996126498</v>
      </c>
      <c r="F74" s="67">
        <v>174.35607865416301</v>
      </c>
      <c r="G74" s="62">
        <v>2574.0319512430701</v>
      </c>
      <c r="H74" s="55">
        <v>1059.1993907833</v>
      </c>
      <c r="I74" s="54">
        <v>6453550</v>
      </c>
      <c r="J74" s="53">
        <v>61.253257096983603</v>
      </c>
      <c r="K74" s="10">
        <v>5.4095214325073401E-4</v>
      </c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</row>
    <row r="75" spans="1:25" ht="15.75" customHeight="1" x14ac:dyDescent="0.2">
      <c r="A75" s="9" t="s">
        <v>58</v>
      </c>
      <c r="B75" s="52">
        <v>17138.233110000001</v>
      </c>
      <c r="C75" s="52">
        <v>51.594797620000001</v>
      </c>
      <c r="D75" s="52">
        <v>2106.089031</v>
      </c>
      <c r="E75" s="61">
        <v>3774.4552640000002</v>
      </c>
      <c r="F75" s="67">
        <v>22179.9708058707</v>
      </c>
      <c r="G75" s="62">
        <v>2485.3043820456801</v>
      </c>
      <c r="H75" s="52">
        <v>20024.513370000001</v>
      </c>
      <c r="I75" s="52">
        <v>19371648</v>
      </c>
      <c r="J75" s="53">
        <v>115.29809348972499</v>
      </c>
      <c r="K75" s="10">
        <v>3.3414965576335302E-4</v>
      </c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</row>
    <row r="76" spans="1:25" ht="15.75" customHeight="1" x14ac:dyDescent="0.2">
      <c r="A76" s="9" t="s">
        <v>26</v>
      </c>
      <c r="B76" s="54">
        <v>1986.8063790910901</v>
      </c>
      <c r="C76" s="54">
        <v>513.88594318073001</v>
      </c>
      <c r="D76" s="54">
        <v>44.283110725741899</v>
      </c>
      <c r="E76" s="63">
        <v>16.415458297692599</v>
      </c>
      <c r="F76" s="68">
        <v>2454.4155940871501</v>
      </c>
      <c r="G76" s="63">
        <v>2004.9876891988499</v>
      </c>
      <c r="H76" s="54">
        <v>643.800749140074</v>
      </c>
      <c r="I76" s="54">
        <v>389486</v>
      </c>
      <c r="J76" s="53">
        <v>34.605159753287097</v>
      </c>
      <c r="K76" s="10">
        <v>6.5571445810783699E-4</v>
      </c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</row>
    <row r="77" spans="1:25" ht="15.75" customHeight="1" x14ac:dyDescent="0.2">
      <c r="A77" s="9" t="s">
        <v>25</v>
      </c>
      <c r="B77" s="55">
        <v>1986.8063790910901</v>
      </c>
      <c r="C77" s="55">
        <v>513.88594318073001</v>
      </c>
      <c r="D77" s="55">
        <v>44.283110725741899</v>
      </c>
      <c r="E77" s="61">
        <v>118.3200926</v>
      </c>
      <c r="F77" s="67">
        <v>2454.4155940871501</v>
      </c>
      <c r="G77" s="62">
        <v>2004.9876891988499</v>
      </c>
      <c r="H77" s="55">
        <v>643.800749140074</v>
      </c>
      <c r="I77" s="54">
        <v>2347696</v>
      </c>
      <c r="J77" s="53">
        <v>109.28594645773499</v>
      </c>
      <c r="K77" s="10">
        <v>1.61627550295107E-3</v>
      </c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</row>
    <row r="78" spans="1:25" ht="15.75" customHeight="1" x14ac:dyDescent="0.2">
      <c r="A78" s="34" t="s">
        <v>49</v>
      </c>
      <c r="B78" s="52">
        <v>12667.566500000001</v>
      </c>
      <c r="C78" s="52">
        <v>16.79112069</v>
      </c>
      <c r="D78" s="52">
        <v>1066.052322</v>
      </c>
      <c r="E78" s="61">
        <v>1457.8137360000001</v>
      </c>
      <c r="F78" s="67">
        <v>14464.974933736699</v>
      </c>
      <c r="G78" s="62">
        <v>1985.68520893853</v>
      </c>
      <c r="H78" s="52">
        <v>12841.7415</v>
      </c>
      <c r="I78" s="52">
        <v>6945235</v>
      </c>
      <c r="J78" s="53">
        <v>165.37476631578301</v>
      </c>
      <c r="K78" s="10">
        <v>9.6708200228041205E-4</v>
      </c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</row>
    <row r="79" spans="1:25" ht="15.75" customHeight="1" x14ac:dyDescent="0.2">
      <c r="A79" s="9" t="s">
        <v>75</v>
      </c>
      <c r="B79" s="52">
        <v>2759.7270910000002</v>
      </c>
      <c r="C79" s="52">
        <v>161.99118569999999</v>
      </c>
      <c r="D79" s="52">
        <v>184.92107200000001</v>
      </c>
      <c r="E79" s="61">
        <v>714.31016199999999</v>
      </c>
      <c r="F79" s="67">
        <v>3521.7957061480201</v>
      </c>
      <c r="G79" s="62">
        <v>1896.8403160618</v>
      </c>
      <c r="H79" s="52">
        <v>1864.945586</v>
      </c>
      <c r="I79" s="52">
        <v>6545503</v>
      </c>
      <c r="J79" s="53">
        <v>54.0952143250734</v>
      </c>
      <c r="K79" s="10">
        <v>1.5006725509122401E-3</v>
      </c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</row>
    <row r="80" spans="1:25" ht="15.75" customHeight="1" x14ac:dyDescent="0.2">
      <c r="A80" s="34" t="s">
        <v>169</v>
      </c>
      <c r="B80" s="52">
        <v>11013.15034</v>
      </c>
      <c r="C80" s="52">
        <v>9.3274363299999994</v>
      </c>
      <c r="D80" s="52">
        <v>647.99368619999996</v>
      </c>
      <c r="E80" s="61">
        <v>1815.7878129999999</v>
      </c>
      <c r="F80" s="66">
        <v>12932.191860000001</v>
      </c>
      <c r="G80" s="61">
        <v>1821.2502159999999</v>
      </c>
      <c r="H80" s="52">
        <v>11387.4002</v>
      </c>
      <c r="I80" s="52">
        <v>6975761</v>
      </c>
      <c r="J80" s="53">
        <v>186.4873</v>
      </c>
      <c r="K80" s="10">
        <v>1.23033287047869E-3</v>
      </c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</row>
    <row r="81" spans="1:25" ht="15.75" customHeight="1" x14ac:dyDescent="0.2">
      <c r="A81" s="34" t="s">
        <v>132</v>
      </c>
      <c r="B81" s="55">
        <v>4787.2222145386704</v>
      </c>
      <c r="C81" s="55">
        <v>10.5298396817076</v>
      </c>
      <c r="D81" s="55">
        <v>448.63830190526602</v>
      </c>
      <c r="E81" s="61">
        <v>650.61761969999998</v>
      </c>
      <c r="F81" s="67">
        <v>5559.9519835432202</v>
      </c>
      <c r="G81" s="62">
        <v>1604.63685753663</v>
      </c>
      <c r="H81" s="55">
        <v>4182.87009267741</v>
      </c>
      <c r="I81" s="54">
        <v>3720161</v>
      </c>
      <c r="J81" s="53">
        <v>151.71427921705501</v>
      </c>
      <c r="K81" s="10">
        <v>9.8110421431653891E-4</v>
      </c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</row>
    <row r="82" spans="1:25" ht="15.75" customHeight="1" x14ac:dyDescent="0.2">
      <c r="A82" s="9" t="s">
        <v>135</v>
      </c>
      <c r="B82" s="54">
        <v>416.62652591361098</v>
      </c>
      <c r="C82" s="54">
        <v>2.2390646080298802</v>
      </c>
      <c r="D82" s="54">
        <v>1127.1883090219201</v>
      </c>
      <c r="E82" s="63">
        <v>83.702369876524102</v>
      </c>
      <c r="F82" s="68">
        <v>1606.8106433737701</v>
      </c>
      <c r="G82" s="63">
        <v>1602.4022223731899</v>
      </c>
      <c r="H82" s="54">
        <v>1602.4022223731899</v>
      </c>
      <c r="I82" s="54">
        <v>5521606</v>
      </c>
      <c r="J82" s="53">
        <v>29.034751842115902</v>
      </c>
      <c r="K82" s="10">
        <v>1.2677876586074501E-3</v>
      </c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</row>
    <row r="83" spans="1:25" ht="15.75" customHeight="1" x14ac:dyDescent="0.2">
      <c r="A83" s="9" t="s">
        <v>105</v>
      </c>
      <c r="B83" s="54">
        <v>4159.2770370340804</v>
      </c>
      <c r="C83" s="54">
        <v>79.315869205209495</v>
      </c>
      <c r="D83" s="54">
        <v>264.92604487973603</v>
      </c>
      <c r="E83" s="63">
        <v>496.37816991433101</v>
      </c>
      <c r="F83" s="68">
        <v>4640.21320289083</v>
      </c>
      <c r="G83" s="63">
        <v>1511.179447475</v>
      </c>
      <c r="H83" s="54">
        <v>3382.31352736291</v>
      </c>
      <c r="I83" s="54">
        <v>6456200</v>
      </c>
      <c r="J83" s="57">
        <v>71.000572450000007</v>
      </c>
      <c r="K83" s="10">
        <v>1.00606E-3</v>
      </c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</row>
    <row r="84" spans="1:25" ht="15.75" customHeight="1" x14ac:dyDescent="0.2">
      <c r="A84" s="34" t="s">
        <v>109</v>
      </c>
      <c r="B84" s="54">
        <v>12038.9437812879</v>
      </c>
      <c r="C84" s="54">
        <v>41.569780394851001</v>
      </c>
      <c r="D84" s="54">
        <v>1856.94292626128</v>
      </c>
      <c r="E84" s="63">
        <v>1212.7878401871999</v>
      </c>
      <c r="F84" s="68">
        <v>14448.5567947535</v>
      </c>
      <c r="G84" s="63">
        <v>1465.9189660725699</v>
      </c>
      <c r="H84" s="54">
        <v>13238.808458424701</v>
      </c>
      <c r="I84" s="54">
        <v>18513673</v>
      </c>
      <c r="J84" s="57">
        <v>78.558630149999999</v>
      </c>
      <c r="K84" s="10">
        <v>7.7527749299999998E-4</v>
      </c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</row>
    <row r="85" spans="1:25" ht="15.75" customHeight="1" x14ac:dyDescent="0.2">
      <c r="A85" s="9" t="s">
        <v>121</v>
      </c>
      <c r="B85" s="54">
        <v>8616.9817745609707</v>
      </c>
      <c r="C85" s="54">
        <v>82.381565449078295</v>
      </c>
      <c r="D85" s="54">
        <v>1496.4619388435799</v>
      </c>
      <c r="E85" s="61">
        <v>907.57479579999995</v>
      </c>
      <c r="F85" s="68">
        <v>10644.547272347299</v>
      </c>
      <c r="G85" s="63">
        <v>1429.6868769897101</v>
      </c>
      <c r="H85" s="54">
        <v>9408.0506965137301</v>
      </c>
      <c r="I85" s="54">
        <v>9771141</v>
      </c>
      <c r="J85" s="53">
        <v>110.02783858195899</v>
      </c>
      <c r="K85" s="10">
        <v>5.3233926699999996E-4</v>
      </c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</row>
    <row r="86" spans="1:25" ht="15.75" customHeight="1" x14ac:dyDescent="0.2">
      <c r="A86" s="9" t="s">
        <v>43</v>
      </c>
      <c r="B86" s="54">
        <v>1320.07017663956</v>
      </c>
      <c r="C86" s="54">
        <v>216.09483181740501</v>
      </c>
      <c r="D86" s="54">
        <v>39.931587621515398</v>
      </c>
      <c r="E86" s="62">
        <v>49.973672949521799</v>
      </c>
      <c r="F86" s="68">
        <v>1550.7752522615001</v>
      </c>
      <c r="G86" s="63">
        <v>1426.3426395248</v>
      </c>
      <c r="H86" s="54">
        <v>195.50459026918401</v>
      </c>
      <c r="I86" s="54">
        <v>669821</v>
      </c>
      <c r="J86" s="53">
        <v>236.53139999999999</v>
      </c>
      <c r="K86" s="10">
        <v>5.7994364699999999E-4</v>
      </c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</row>
    <row r="87" spans="1:25" ht="15.75" customHeight="1" x14ac:dyDescent="0.2">
      <c r="A87" s="9" t="s">
        <v>145</v>
      </c>
      <c r="B87" s="52">
        <v>4766.2183180000002</v>
      </c>
      <c r="C87" s="52">
        <v>479.66733859999999</v>
      </c>
      <c r="D87" s="52">
        <v>320.84796849999998</v>
      </c>
      <c r="E87" s="61">
        <v>1809.775813</v>
      </c>
      <c r="F87" s="66">
        <v>6986.5483050000003</v>
      </c>
      <c r="G87" s="61">
        <v>1418.423084</v>
      </c>
      <c r="H87" s="52">
        <v>5728.4089919999997</v>
      </c>
      <c r="I87" s="52">
        <v>10738957</v>
      </c>
      <c r="J87" s="53">
        <v>64.203654848461497</v>
      </c>
      <c r="K87" s="10">
        <v>9.8470625999999995E-4</v>
      </c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</row>
    <row r="88" spans="1:25" ht="15.75" customHeight="1" x14ac:dyDescent="0.2">
      <c r="A88" s="9" t="s">
        <v>79</v>
      </c>
      <c r="B88" s="52">
        <v>1590.8368149999999</v>
      </c>
      <c r="C88" s="52">
        <v>623.22821290000002</v>
      </c>
      <c r="D88" s="52">
        <v>123.35283579999999</v>
      </c>
      <c r="E88" s="61">
        <v>135.42793409999999</v>
      </c>
      <c r="F88" s="67">
        <v>2324.01789743367</v>
      </c>
      <c r="G88" s="62">
        <v>1397.2778506713701</v>
      </c>
      <c r="H88" s="52">
        <v>1047.1626450000001</v>
      </c>
      <c r="I88" s="52">
        <v>2494524</v>
      </c>
      <c r="J88" s="53">
        <v>96.708200228041207</v>
      </c>
      <c r="K88" s="10">
        <v>7.6061201399999997E-4</v>
      </c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</row>
    <row r="89" spans="1:25" ht="15.75" customHeight="1" x14ac:dyDescent="0.2">
      <c r="A89" s="9" t="s">
        <v>65</v>
      </c>
      <c r="B89" s="52">
        <v>2283.8015399999999</v>
      </c>
      <c r="C89" s="52">
        <v>131.0031582</v>
      </c>
      <c r="D89" s="52">
        <v>270.005379</v>
      </c>
      <c r="E89" s="61">
        <v>461.80958349999997</v>
      </c>
      <c r="F89" s="67">
        <v>2955.3057225013399</v>
      </c>
      <c r="G89" s="62">
        <v>1324.3583926007</v>
      </c>
      <c r="H89" s="52">
        <v>1772.5186619999999</v>
      </c>
      <c r="I89" s="52">
        <v>7044639</v>
      </c>
      <c r="J89" s="53">
        <v>42.642304295720301</v>
      </c>
      <c r="K89" s="10">
        <v>7.608847830000001E-4</v>
      </c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</row>
    <row r="90" spans="1:25" ht="15.75" customHeight="1" x14ac:dyDescent="0.2">
      <c r="A90" s="9" t="s">
        <v>24</v>
      </c>
      <c r="B90" s="54">
        <v>1243.27777830683</v>
      </c>
      <c r="C90" s="54">
        <v>214.89352992288099</v>
      </c>
      <c r="D90" s="54">
        <v>75.559434393176701</v>
      </c>
      <c r="E90" s="63">
        <v>106.895506951135</v>
      </c>
      <c r="F90" s="68">
        <v>1527.0093272128699</v>
      </c>
      <c r="G90" s="63">
        <v>1241.6755669210299</v>
      </c>
      <c r="H90" s="54">
        <v>389.22035042859801</v>
      </c>
      <c r="I90" s="54">
        <v>1293120</v>
      </c>
      <c r="J90" s="53">
        <v>114.39785963496701</v>
      </c>
      <c r="K90" s="10">
        <v>1.76517698E-3</v>
      </c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</row>
    <row r="91" spans="1:25" ht="15.75" customHeight="1" x14ac:dyDescent="0.2">
      <c r="A91" s="9" t="s">
        <v>13</v>
      </c>
      <c r="B91" s="55">
        <v>60229.213481990198</v>
      </c>
      <c r="C91" s="55">
        <v>1040.7757133392399</v>
      </c>
      <c r="D91" s="55">
        <v>65005.154625406503</v>
      </c>
      <c r="E91" s="63">
        <v>20799.963941452701</v>
      </c>
      <c r="F91" s="68">
        <v>142882.860460611</v>
      </c>
      <c r="G91" s="63">
        <v>1190.52690314849</v>
      </c>
      <c r="H91" s="54">
        <v>141708.22133933601</v>
      </c>
      <c r="I91" s="54">
        <v>328329953</v>
      </c>
      <c r="J91" s="57">
        <v>43.564672774079597</v>
      </c>
      <c r="K91" s="10">
        <v>2.3812479719999998E-4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</row>
    <row r="92" spans="1:25" ht="15.75" customHeight="1" x14ac:dyDescent="0.2">
      <c r="A92" s="9" t="s">
        <v>173</v>
      </c>
      <c r="B92" s="52">
        <v>4836.8006370000003</v>
      </c>
      <c r="C92" s="52">
        <v>3.2598326430000002</v>
      </c>
      <c r="D92" s="52">
        <v>297.48046210000001</v>
      </c>
      <c r="E92" s="61">
        <v>758.04108110000004</v>
      </c>
      <c r="F92" s="66">
        <v>5492.8102099999996</v>
      </c>
      <c r="G92" s="61">
        <v>1151.461135</v>
      </c>
      <c r="H92" s="52">
        <v>4573.6751029999996</v>
      </c>
      <c r="I92" s="52">
        <v>3300998</v>
      </c>
      <c r="J92" s="53">
        <v>166.44968568030998</v>
      </c>
      <c r="K92" s="10">
        <v>4.4851196400000001E-4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</row>
    <row r="93" spans="1:25" ht="15.75" customHeight="1" x14ac:dyDescent="0.2">
      <c r="A93" s="12" t="s">
        <v>172</v>
      </c>
      <c r="B93" s="52">
        <v>1596.0182090000001</v>
      </c>
      <c r="C93" s="52">
        <v>459.16319040000002</v>
      </c>
      <c r="D93" s="52">
        <v>132.63941460000001</v>
      </c>
      <c r="E93" s="61">
        <v>142.98802739999999</v>
      </c>
      <c r="F93" s="66">
        <v>2184.6827669999998</v>
      </c>
      <c r="G93" s="61">
        <v>1094.7263820000001</v>
      </c>
      <c r="H93" s="52">
        <v>1200.3235609999999</v>
      </c>
      <c r="I93" s="52">
        <v>2303703</v>
      </c>
      <c r="J93" s="53">
        <v>93.413600000000002</v>
      </c>
      <c r="K93" s="10">
        <v>1.14517843E-3</v>
      </c>
      <c r="L93" s="13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ht="15.75" customHeight="1" x14ac:dyDescent="0.2">
      <c r="A94" s="34" t="s">
        <v>187</v>
      </c>
      <c r="B94" s="52">
        <v>13777.69349</v>
      </c>
      <c r="C94" s="52">
        <v>360.52621829999998</v>
      </c>
      <c r="D94" s="52">
        <v>4764.0404779999999</v>
      </c>
      <c r="E94" s="61">
        <v>1688.180552</v>
      </c>
      <c r="F94" s="66">
        <v>19885.801599999999</v>
      </c>
      <c r="G94" s="61">
        <v>1068.333805</v>
      </c>
      <c r="H94" s="52">
        <v>18909.816889999998</v>
      </c>
      <c r="I94" s="52">
        <v>44938712</v>
      </c>
      <c r="J94" s="53">
        <v>44.0777</v>
      </c>
      <c r="K94" s="10">
        <v>1.5528627739999998E-3</v>
      </c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</row>
    <row r="95" spans="1:25" ht="15.75" customHeight="1" x14ac:dyDescent="0.2">
      <c r="A95" s="9" t="s">
        <v>84</v>
      </c>
      <c r="B95" s="54">
        <v>3267.916205</v>
      </c>
      <c r="C95" s="54">
        <v>43.308993430000001</v>
      </c>
      <c r="D95" s="54">
        <v>111.0587103</v>
      </c>
      <c r="E95" s="63">
        <v>307.76096410000002</v>
      </c>
      <c r="F95" s="68">
        <v>3408.127043</v>
      </c>
      <c r="G95" s="63">
        <v>1052.2741040000001</v>
      </c>
      <c r="H95" s="54">
        <v>2598.3195740000001</v>
      </c>
      <c r="I95" s="54">
        <v>3225166</v>
      </c>
      <c r="J95" s="53">
        <v>100.60599999999999</v>
      </c>
      <c r="K95" s="10">
        <v>1.64706377E-3</v>
      </c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</row>
    <row r="96" spans="1:25" ht="15.75" customHeight="1" x14ac:dyDescent="0.2">
      <c r="A96" s="9" t="s">
        <v>9</v>
      </c>
      <c r="B96" s="55">
        <v>12616.924491632601</v>
      </c>
      <c r="C96" s="55">
        <v>905.51863512580201</v>
      </c>
      <c r="D96" s="55">
        <v>1352.3466469411701</v>
      </c>
      <c r="E96" s="63">
        <v>3298.1495996922899</v>
      </c>
      <c r="F96" s="68">
        <v>17560.3955080591</v>
      </c>
      <c r="G96" s="63">
        <v>993.06244936224005</v>
      </c>
      <c r="H96" s="54">
        <v>16585.782901504499</v>
      </c>
      <c r="I96" s="54">
        <v>28515829</v>
      </c>
      <c r="J96" s="57">
        <v>62.5615604633213</v>
      </c>
      <c r="K96" s="10">
        <v>3.5090799599999994E-4</v>
      </c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</row>
    <row r="97" spans="1:25" ht="15.75" customHeight="1" x14ac:dyDescent="0.2">
      <c r="A97" s="9" t="s">
        <v>35</v>
      </c>
      <c r="B97" s="54">
        <v>831.79837472466397</v>
      </c>
      <c r="C97" s="54">
        <v>443.81335092581099</v>
      </c>
      <c r="D97" s="54">
        <v>63.471336402813897</v>
      </c>
      <c r="E97" s="63">
        <v>58.142608556155501</v>
      </c>
      <c r="F97" s="68">
        <v>1316.69148351484</v>
      </c>
      <c r="G97" s="63">
        <v>924.56296743421399</v>
      </c>
      <c r="H97" s="54">
        <v>460.02180911201299</v>
      </c>
      <c r="I97" s="54">
        <v>581363</v>
      </c>
      <c r="J97" s="58">
        <v>70.77705234583371</v>
      </c>
      <c r="K97" s="10">
        <v>5.8806000099999995E-4</v>
      </c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</row>
    <row r="98" spans="1:25" ht="15.75" customHeight="1" x14ac:dyDescent="0.2">
      <c r="A98" s="9" t="s">
        <v>133</v>
      </c>
      <c r="B98" s="54">
        <v>895.48131042129398</v>
      </c>
      <c r="C98" s="54">
        <v>228.19194494808599</v>
      </c>
      <c r="D98" s="54">
        <v>43.787641454572899</v>
      </c>
      <c r="E98" s="63">
        <v>66.470297893221996</v>
      </c>
      <c r="F98" s="68">
        <v>1197.9086076128201</v>
      </c>
      <c r="G98" s="63">
        <v>917.18749502840103</v>
      </c>
      <c r="H98" s="54">
        <v>917.18749502840103</v>
      </c>
      <c r="I98" s="54">
        <v>2172578</v>
      </c>
      <c r="J98" s="53">
        <v>68.45043254429649</v>
      </c>
      <c r="K98" s="10">
        <v>5.8322857900000005E-4</v>
      </c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</row>
    <row r="99" spans="1:25" ht="15.75" customHeight="1" x14ac:dyDescent="0.2">
      <c r="A99" s="9" t="s">
        <v>93</v>
      </c>
      <c r="B99" s="54">
        <v>10960.191999999999</v>
      </c>
      <c r="C99" s="54">
        <v>763.46579220000001</v>
      </c>
      <c r="D99" s="54">
        <v>1549.614558</v>
      </c>
      <c r="E99" s="63">
        <v>1149.088017</v>
      </c>
      <c r="F99" s="68">
        <v>14039.05342</v>
      </c>
      <c r="G99" s="63">
        <v>874.3756472</v>
      </c>
      <c r="H99" s="54">
        <v>13182.154930000001</v>
      </c>
      <c r="I99" s="54">
        <v>31949789</v>
      </c>
      <c r="J99" s="53">
        <v>44.851196399999999</v>
      </c>
      <c r="K99" s="10">
        <v>1.1641058599999999E-3</v>
      </c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</row>
    <row r="100" spans="1:25" ht="15.75" customHeight="1" x14ac:dyDescent="0.2">
      <c r="A100" s="34" t="s">
        <v>157</v>
      </c>
      <c r="B100" s="52">
        <v>646.40978970000003</v>
      </c>
      <c r="C100" s="52">
        <v>258.38512200000002</v>
      </c>
      <c r="D100" s="52">
        <v>26.699404019999999</v>
      </c>
      <c r="E100" s="61">
        <v>42.807758560000003</v>
      </c>
      <c r="F100" s="66">
        <v>926.33765519999997</v>
      </c>
      <c r="G100" s="61">
        <v>808.86719230000006</v>
      </c>
      <c r="H100" s="52">
        <v>160.64066890000001</v>
      </c>
      <c r="I100" s="52">
        <v>850891</v>
      </c>
      <c r="J100" s="53">
        <v>129.67540664007001</v>
      </c>
      <c r="K100" s="10">
        <v>1.9231489999999999E-3</v>
      </c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</row>
    <row r="101" spans="1:25" ht="15.75" customHeight="1" x14ac:dyDescent="0.2">
      <c r="A101" s="9" t="s">
        <v>144</v>
      </c>
      <c r="B101" s="54">
        <v>4761.9228321397204</v>
      </c>
      <c r="C101" s="55">
        <v>317.54126604689299</v>
      </c>
      <c r="D101" s="55">
        <v>561.83810479242402</v>
      </c>
      <c r="E101" s="62">
        <v>766.41320026274104</v>
      </c>
      <c r="F101" s="67">
        <v>6186.9389800322997</v>
      </c>
      <c r="G101" s="62">
        <v>793.735880690317</v>
      </c>
      <c r="H101" s="55">
        <v>5474.2064082398301</v>
      </c>
      <c r="I101" s="54">
        <v>17373657</v>
      </c>
      <c r="J101" s="53">
        <v>35.176262090402503</v>
      </c>
      <c r="K101" s="10">
        <v>7.9439599999999995E-4</v>
      </c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</row>
    <row r="102" spans="1:25" ht="15.75" customHeight="1" x14ac:dyDescent="0.2">
      <c r="A102" s="9" t="s">
        <v>183</v>
      </c>
      <c r="B102" s="52">
        <v>8642.608322</v>
      </c>
      <c r="C102" s="52">
        <v>84.135951340000005</v>
      </c>
      <c r="D102" s="52">
        <v>411.43691189999998</v>
      </c>
      <c r="E102" s="61">
        <v>937.21454630000005</v>
      </c>
      <c r="F102" s="66">
        <v>9724.900173</v>
      </c>
      <c r="G102" s="61">
        <v>749.94504749999999</v>
      </c>
      <c r="H102" s="52">
        <v>9107.7552300000007</v>
      </c>
      <c r="I102" s="52">
        <v>10024283</v>
      </c>
      <c r="J102" s="53">
        <v>94.612400000000008</v>
      </c>
      <c r="K102" s="15">
        <v>7.5947000000000005E-4</v>
      </c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</row>
    <row r="103" spans="1:25" ht="15.75" customHeight="1" x14ac:dyDescent="0.2">
      <c r="A103" s="34" t="s">
        <v>19</v>
      </c>
      <c r="B103" s="54">
        <v>44166.486217769198</v>
      </c>
      <c r="C103" s="54">
        <v>507.89805353220601</v>
      </c>
      <c r="D103" s="54">
        <v>11730.3477754754</v>
      </c>
      <c r="E103" s="63">
        <v>4678.01922646803</v>
      </c>
      <c r="F103" s="68">
        <v>58195.912586311599</v>
      </c>
      <c r="G103" s="63">
        <v>743.48891786908098</v>
      </c>
      <c r="H103" s="54">
        <v>57508.3497114684</v>
      </c>
      <c r="I103" s="54">
        <v>83429607</v>
      </c>
      <c r="J103" s="53">
        <v>71.529169408384007</v>
      </c>
      <c r="K103" s="10">
        <v>1.2588577309999998E-3</v>
      </c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</row>
    <row r="104" spans="1:25" ht="15.75" customHeight="1" x14ac:dyDescent="0.2">
      <c r="A104" s="9" t="s">
        <v>192</v>
      </c>
      <c r="B104" s="52">
        <v>2276.2664410000002</v>
      </c>
      <c r="C104" s="52">
        <v>4.350682559</v>
      </c>
      <c r="D104" s="52">
        <v>151.2775346</v>
      </c>
      <c r="E104" s="61">
        <v>505.13971850000001</v>
      </c>
      <c r="F104" s="66">
        <v>2749.090725</v>
      </c>
      <c r="G104" s="61">
        <v>728.61025470000004</v>
      </c>
      <c r="H104" s="52">
        <v>2131.0333500000002</v>
      </c>
      <c r="I104" s="52">
        <v>2854191</v>
      </c>
      <c r="J104" s="53">
        <v>89.138099999999994</v>
      </c>
      <c r="K104" s="10">
        <v>7.1000572450000002E-4</v>
      </c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</row>
    <row r="105" spans="1:25" ht="15.75" customHeight="1" x14ac:dyDescent="0.2">
      <c r="A105" s="9" t="s">
        <v>111</v>
      </c>
      <c r="B105" s="54">
        <v>42565.178240409201</v>
      </c>
      <c r="C105" s="54">
        <v>629.53378919512897</v>
      </c>
      <c r="D105" s="54">
        <v>27421.112650259402</v>
      </c>
      <c r="E105" s="63">
        <v>3923.5044349804698</v>
      </c>
      <c r="F105" s="68">
        <v>71683.999087231598</v>
      </c>
      <c r="G105" s="63">
        <v>724.56429760272397</v>
      </c>
      <c r="H105" s="54">
        <v>70972.111350212203</v>
      </c>
      <c r="I105" s="54">
        <v>126264931</v>
      </c>
      <c r="J105" s="57">
        <v>56.095852870000002</v>
      </c>
      <c r="K105" s="10">
        <v>3.8154888040000003E-4</v>
      </c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</row>
    <row r="106" spans="1:25" ht="15.75" customHeight="1" x14ac:dyDescent="0.2">
      <c r="A106" s="9" t="s">
        <v>117</v>
      </c>
      <c r="B106" s="54">
        <v>43202.595716086602</v>
      </c>
      <c r="C106" s="54">
        <v>575.87098718274501</v>
      </c>
      <c r="D106" s="54">
        <v>1973.6951517217101</v>
      </c>
      <c r="E106" s="63">
        <v>14878.359978274901</v>
      </c>
      <c r="F106" s="68">
        <v>57395.494322181701</v>
      </c>
      <c r="G106" s="63">
        <v>672.83339355818202</v>
      </c>
      <c r="H106" s="54">
        <v>56756.1603391467</v>
      </c>
      <c r="I106" s="54">
        <v>82913893</v>
      </c>
      <c r="J106" s="53">
        <v>68.086519925719699</v>
      </c>
      <c r="K106" s="10">
        <v>1.615442372E-3</v>
      </c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5.75" customHeight="1" x14ac:dyDescent="0.2">
      <c r="A107" s="9" t="s">
        <v>96</v>
      </c>
      <c r="B107" s="54">
        <v>3301.3912009999999</v>
      </c>
      <c r="C107" s="54">
        <v>2.7887734289999999</v>
      </c>
      <c r="D107" s="54">
        <v>109.24219890000001</v>
      </c>
      <c r="E107" s="63">
        <v>312.46367700000002</v>
      </c>
      <c r="F107" s="68">
        <v>3545.685348</v>
      </c>
      <c r="G107" s="63">
        <v>537.59630519999996</v>
      </c>
      <c r="H107" s="54">
        <v>3119.0657460000002</v>
      </c>
      <c r="I107" s="54">
        <v>2076694</v>
      </c>
      <c r="J107" s="53">
        <v>164.706377</v>
      </c>
      <c r="K107" s="10">
        <v>8.9925690450000004E-4</v>
      </c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5.75" customHeight="1" x14ac:dyDescent="0.2">
      <c r="A108" s="9" t="s">
        <v>31</v>
      </c>
      <c r="B108" s="54">
        <v>12527.494665922301</v>
      </c>
      <c r="C108" s="54">
        <v>41.867533442607098</v>
      </c>
      <c r="D108" s="54">
        <v>2575.1127083715201</v>
      </c>
      <c r="E108" s="63">
        <v>2687.4694988265201</v>
      </c>
      <c r="F108" s="68">
        <v>15740.916331165499</v>
      </c>
      <c r="G108" s="63">
        <v>533.50748523289496</v>
      </c>
      <c r="H108" s="54">
        <v>15306.892825356799</v>
      </c>
      <c r="I108" s="54">
        <v>17070132</v>
      </c>
      <c r="J108" s="58">
        <v>90.684728526380496</v>
      </c>
      <c r="K108" s="10">
        <v>7.855863015E-4</v>
      </c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</row>
    <row r="109" spans="1:25" ht="15.75" customHeight="1" x14ac:dyDescent="0.2">
      <c r="A109" s="9" t="s">
        <v>147</v>
      </c>
      <c r="B109" s="52">
        <v>658.40132010000002</v>
      </c>
      <c r="C109" s="52">
        <v>295.79894159999998</v>
      </c>
      <c r="D109" s="52">
        <v>20.213092799999998</v>
      </c>
      <c r="E109" s="61">
        <v>42.925560419999996</v>
      </c>
      <c r="F109" s="66">
        <v>963.78420659999995</v>
      </c>
      <c r="G109" s="61">
        <v>496.07307659999998</v>
      </c>
      <c r="H109" s="52">
        <v>509.7337412</v>
      </c>
      <c r="I109" s="52">
        <v>973557</v>
      </c>
      <c r="J109" s="53">
        <v>80.128602007517799</v>
      </c>
      <c r="K109" s="10">
        <v>3.159863912E-4</v>
      </c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</row>
    <row r="110" spans="1:25" ht="15.75" customHeight="1" x14ac:dyDescent="0.2">
      <c r="A110" s="9" t="s">
        <v>116</v>
      </c>
      <c r="B110" s="54">
        <v>25626.059676362402</v>
      </c>
      <c r="C110" s="54">
        <v>431.99243416187397</v>
      </c>
      <c r="D110" s="54">
        <v>751.54977884025402</v>
      </c>
      <c r="E110" s="63">
        <v>3635.1372217049502</v>
      </c>
      <c r="F110" s="68">
        <v>29375.463150494899</v>
      </c>
      <c r="G110" s="63">
        <v>495.52004638293499</v>
      </c>
      <c r="H110" s="54">
        <v>28909.4575083493</v>
      </c>
      <c r="I110" s="54">
        <v>39309789</v>
      </c>
      <c r="J110" s="53">
        <v>69.743159739365908</v>
      </c>
      <c r="K110" s="10">
        <v>5.6095852869999998E-4</v>
      </c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</row>
    <row r="111" spans="1:25" ht="15.75" customHeight="1" x14ac:dyDescent="0.2">
      <c r="A111" s="9" t="s">
        <v>160</v>
      </c>
      <c r="B111" s="52">
        <v>6244.415814</v>
      </c>
      <c r="C111" s="52">
        <v>155.7331859</v>
      </c>
      <c r="D111" s="52">
        <v>1227.5447610000001</v>
      </c>
      <c r="E111" s="61">
        <v>215.74924669999999</v>
      </c>
      <c r="F111" s="66">
        <v>7593.7956469999999</v>
      </c>
      <c r="G111" s="61">
        <v>485.90957109999999</v>
      </c>
      <c r="H111" s="52">
        <v>7168.6520399999999</v>
      </c>
      <c r="I111" s="52">
        <v>18952035</v>
      </c>
      <c r="J111" s="53">
        <v>41.727914210614095</v>
      </c>
      <c r="K111" s="10">
        <v>5.692166652E-4</v>
      </c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</row>
    <row r="112" spans="1:25" ht="15.75" customHeight="1" x14ac:dyDescent="0.2">
      <c r="A112" s="12" t="s">
        <v>175</v>
      </c>
      <c r="B112" s="52">
        <v>659.61308299999996</v>
      </c>
      <c r="C112" s="52">
        <v>96.489679859999995</v>
      </c>
      <c r="D112" s="52">
        <v>86.402479339999999</v>
      </c>
      <c r="E112" s="61">
        <v>54.782878879999998</v>
      </c>
      <c r="F112" s="66">
        <v>800.65913509999996</v>
      </c>
      <c r="G112" s="61">
        <v>448.01599800000002</v>
      </c>
      <c r="H112" s="52">
        <v>435.07392820000001</v>
      </c>
      <c r="I112" s="52">
        <v>763094</v>
      </c>
      <c r="J112" s="53">
        <v>106.15303708243</v>
      </c>
      <c r="K112" s="10">
        <v>8.1835945370000004E-4</v>
      </c>
      <c r="L112" s="13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ht="15.75" customHeight="1" x14ac:dyDescent="0.2">
      <c r="A113" s="9" t="s">
        <v>10</v>
      </c>
      <c r="B113" s="55">
        <v>415.96477433136801</v>
      </c>
      <c r="C113" s="55">
        <v>62.950345938809598</v>
      </c>
      <c r="D113" s="55">
        <v>26.9747722375342</v>
      </c>
      <c r="E113" s="63">
        <v>12.7275625074732</v>
      </c>
      <c r="F113" s="68">
        <v>487.91213010022</v>
      </c>
      <c r="G113" s="63">
        <v>423.98924216584697</v>
      </c>
      <c r="H113" s="54">
        <v>92.545617012823996</v>
      </c>
      <c r="I113" s="54">
        <v>299882</v>
      </c>
      <c r="J113" s="57">
        <v>165.64636635642398</v>
      </c>
      <c r="K113" s="10">
        <v>3.3888591849999999E-4</v>
      </c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</row>
    <row r="114" spans="1:25" ht="15.75" customHeight="1" x14ac:dyDescent="0.2">
      <c r="A114" s="9" t="s">
        <v>152</v>
      </c>
      <c r="B114" s="52">
        <v>6144.2247859999998</v>
      </c>
      <c r="C114" s="52">
        <v>215.69714440000001</v>
      </c>
      <c r="D114" s="52">
        <v>1098.1366989999999</v>
      </c>
      <c r="E114" s="61">
        <v>2026.0445950000001</v>
      </c>
      <c r="F114" s="66">
        <v>9099.4360959999995</v>
      </c>
      <c r="G114" s="61">
        <v>415.9717607</v>
      </c>
      <c r="H114" s="52">
        <v>8716.852519</v>
      </c>
      <c r="I114" s="52">
        <v>11333484</v>
      </c>
      <c r="J114" s="53">
        <v>80.111175614996796</v>
      </c>
      <c r="K114" s="10">
        <v>2.8753302272806203E-4</v>
      </c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</row>
    <row r="115" spans="1:25" ht="15.75" customHeight="1" x14ac:dyDescent="0.2">
      <c r="A115" s="9" t="s">
        <v>191</v>
      </c>
      <c r="B115" s="52">
        <v>22161.94687</v>
      </c>
      <c r="C115" s="52">
        <v>317.65896579999998</v>
      </c>
      <c r="D115" s="52">
        <v>697.21518260000005</v>
      </c>
      <c r="E115" s="61">
        <v>3899.0523370000001</v>
      </c>
      <c r="F115" s="66">
        <v>26242.058239999998</v>
      </c>
      <c r="G115" s="61">
        <v>383.93456900000001</v>
      </c>
      <c r="H115" s="52">
        <v>25876.879010000001</v>
      </c>
      <c r="I115" s="54">
        <v>43053054</v>
      </c>
      <c r="J115" s="53">
        <v>62.709098825041302</v>
      </c>
      <c r="K115" s="10">
        <v>6.9743159739365905E-4</v>
      </c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</row>
    <row r="116" spans="1:25" ht="15.75" customHeight="1" x14ac:dyDescent="0.2">
      <c r="A116" s="34" t="s">
        <v>136</v>
      </c>
      <c r="B116" s="54">
        <v>633.51662040507097</v>
      </c>
      <c r="C116" s="54">
        <v>78.247659687768007</v>
      </c>
      <c r="D116" s="54">
        <v>29.557015241529701</v>
      </c>
      <c r="E116" s="63">
        <v>13.806315857671599</v>
      </c>
      <c r="F116" s="68">
        <v>726.05273350599805</v>
      </c>
      <c r="G116" s="63">
        <v>371.38318747340003</v>
      </c>
      <c r="H116" s="54">
        <v>371.38318747340003</v>
      </c>
      <c r="I116" s="54">
        <v>889955</v>
      </c>
      <c r="J116" s="53">
        <v>79.6767037348868</v>
      </c>
      <c r="K116" s="10">
        <v>6.8086519925719701E-4</v>
      </c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</row>
    <row r="117" spans="1:25" ht="15.75" customHeight="1" x14ac:dyDescent="0.2">
      <c r="A117" s="34" t="s">
        <v>85</v>
      </c>
      <c r="B117" s="54">
        <v>2419.3266189999999</v>
      </c>
      <c r="C117" s="54">
        <v>6.2443880419999997</v>
      </c>
      <c r="D117" s="54">
        <v>127.12474640000001</v>
      </c>
      <c r="E117" s="63">
        <v>385.002364</v>
      </c>
      <c r="F117" s="68">
        <v>2859.371537</v>
      </c>
      <c r="G117" s="63">
        <v>288.57624429999998</v>
      </c>
      <c r="H117" s="54">
        <v>2603.4746089999999</v>
      </c>
      <c r="I117" s="54">
        <v>2664974</v>
      </c>
      <c r="J117" s="53">
        <v>77.527749299999996</v>
      </c>
      <c r="K117" s="10">
        <v>1.01494845815385E-3</v>
      </c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</row>
    <row r="118" spans="1:25" ht="15.75" customHeight="1" x14ac:dyDescent="0.2">
      <c r="A118" s="9" t="s">
        <v>67</v>
      </c>
      <c r="B118" s="52">
        <v>823.42631349999999</v>
      </c>
      <c r="C118" s="52">
        <v>133.44356930000001</v>
      </c>
      <c r="D118" s="52">
        <v>120.7938504</v>
      </c>
      <c r="E118" s="61">
        <v>301.57295640000001</v>
      </c>
      <c r="F118" s="67">
        <v>1325.95945248154</v>
      </c>
      <c r="G118" s="62">
        <v>287.31930295298298</v>
      </c>
      <c r="H118" s="52">
        <v>1059.002522</v>
      </c>
      <c r="I118" s="52">
        <v>4246440</v>
      </c>
      <c r="J118" s="53">
        <v>31.870525280158699</v>
      </c>
      <c r="K118" s="10">
        <v>1.6950132603912598E-3</v>
      </c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</row>
    <row r="119" spans="1:25" ht="15.75" customHeight="1" x14ac:dyDescent="0.2">
      <c r="A119" s="9" t="s">
        <v>38</v>
      </c>
      <c r="B119" s="52">
        <v>11785.008900000001</v>
      </c>
      <c r="C119" s="52">
        <v>64.180496000000005</v>
      </c>
      <c r="D119" s="52">
        <v>8823.1441099999993</v>
      </c>
      <c r="E119" s="61">
        <v>4181.70813</v>
      </c>
      <c r="F119" s="66">
        <v>23941.600600000002</v>
      </c>
      <c r="G119" s="61">
        <v>242.34858</v>
      </c>
      <c r="H119" s="54">
        <v>8926.1929950086305</v>
      </c>
      <c r="I119" s="52">
        <v>47134837</v>
      </c>
      <c r="J119" s="58">
        <v>166.95711325568899</v>
      </c>
      <c r="K119" s="10">
        <v>2.2738427703629599E-4</v>
      </c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</row>
    <row r="120" spans="1:25" ht="15.75" customHeight="1" x14ac:dyDescent="0.2">
      <c r="A120" s="9" t="s">
        <v>112</v>
      </c>
      <c r="B120" s="54">
        <v>1159.5778345653</v>
      </c>
      <c r="C120" s="54">
        <v>36.462416200285098</v>
      </c>
      <c r="D120" s="54">
        <v>153.875004418125</v>
      </c>
      <c r="E120" s="63">
        <v>321.73688262335702</v>
      </c>
      <c r="F120" s="68">
        <v>1599.9278954604099</v>
      </c>
      <c r="G120" s="63">
        <v>235.83101480211599</v>
      </c>
      <c r="H120" s="54">
        <v>1393.0786190419101</v>
      </c>
      <c r="I120" s="54">
        <v>2948277</v>
      </c>
      <c r="J120" s="57">
        <v>56.921666520000002</v>
      </c>
      <c r="K120" s="10">
        <v>1.1002783858195899E-3</v>
      </c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</row>
    <row r="121" spans="1:25" ht="15.75" customHeight="1" x14ac:dyDescent="0.2">
      <c r="A121" s="9" t="s">
        <v>51</v>
      </c>
      <c r="B121" s="52">
        <v>18036.389139999999</v>
      </c>
      <c r="C121" s="52">
        <v>161.73608870000001</v>
      </c>
      <c r="D121" s="52">
        <v>347.59632859999999</v>
      </c>
      <c r="E121" s="61">
        <v>1959.6556579999999</v>
      </c>
      <c r="F121" s="67">
        <v>19801.485094908701</v>
      </c>
      <c r="G121" s="62">
        <v>198.684807398017</v>
      </c>
      <c r="H121" s="52">
        <v>19617.030470000002</v>
      </c>
      <c r="I121" s="52">
        <v>34268529</v>
      </c>
      <c r="J121" s="53">
        <v>55.416714394279005</v>
      </c>
      <c r="K121" s="10">
        <v>8.1664210512005797E-4</v>
      </c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</row>
    <row r="122" spans="1:25" ht="15.75" customHeight="1" x14ac:dyDescent="0.2">
      <c r="A122" s="34" t="s">
        <v>113</v>
      </c>
      <c r="B122" s="54">
        <v>27902.063289334201</v>
      </c>
      <c r="C122" s="54">
        <v>72.352903976935096</v>
      </c>
      <c r="D122" s="54">
        <v>17592.059429002202</v>
      </c>
      <c r="E122" s="63">
        <v>6097.3245865192202</v>
      </c>
      <c r="F122" s="68">
        <v>49357.852813974197</v>
      </c>
      <c r="G122" s="63">
        <v>193.04300916405001</v>
      </c>
      <c r="H122" s="54">
        <v>49184.788009618998</v>
      </c>
      <c r="I122" s="54">
        <v>59729081</v>
      </c>
      <c r="J122" s="57">
        <v>81.835945370000005</v>
      </c>
      <c r="K122" s="10">
        <v>1.5425620773007703E-3</v>
      </c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</row>
    <row r="123" spans="1:25" ht="15.75" customHeight="1" x14ac:dyDescent="0.2">
      <c r="A123" s="34" t="s">
        <v>141</v>
      </c>
      <c r="B123" s="55">
        <v>485.62724838022598</v>
      </c>
      <c r="C123" s="55">
        <v>103.74862351391199</v>
      </c>
      <c r="D123" s="55">
        <v>22.997728565990201</v>
      </c>
      <c r="E123" s="62">
        <v>52.536530497380397</v>
      </c>
      <c r="F123" s="67">
        <v>629.75030164499401</v>
      </c>
      <c r="G123" s="62">
        <v>187.50566848344999</v>
      </c>
      <c r="H123" s="55">
        <v>463.08671150314098</v>
      </c>
      <c r="I123" s="54">
        <v>1355982</v>
      </c>
      <c r="J123" s="53">
        <v>44.353638441471901</v>
      </c>
      <c r="K123" s="10">
        <v>8.3705668971492404E-4</v>
      </c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</row>
    <row r="124" spans="1:25" ht="15.75" customHeight="1" x14ac:dyDescent="0.2">
      <c r="A124" s="12" t="s">
        <v>131</v>
      </c>
      <c r="B124" s="55">
        <v>29252.1764470704</v>
      </c>
      <c r="C124" s="55">
        <v>155.795455448735</v>
      </c>
      <c r="D124" s="55">
        <v>21590.147806823501</v>
      </c>
      <c r="E124" s="61">
        <v>4580.6922530000002</v>
      </c>
      <c r="F124" s="67">
        <v>53636.136212003898</v>
      </c>
      <c r="G124" s="62">
        <v>185.35532576454699</v>
      </c>
      <c r="H124" s="55">
        <v>53454.725288629001</v>
      </c>
      <c r="I124" s="54">
        <v>83092962</v>
      </c>
      <c r="J124" s="53">
        <v>63.165203538740393</v>
      </c>
      <c r="K124" s="10">
        <v>1.63836184431677E-3</v>
      </c>
      <c r="L124" s="13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ht="15.75" customHeight="1" x14ac:dyDescent="0.2">
      <c r="A125" s="9" t="s">
        <v>153</v>
      </c>
      <c r="B125" s="52">
        <v>3389.8754049999998</v>
      </c>
      <c r="C125" s="52">
        <v>9.1797652910000007</v>
      </c>
      <c r="D125" s="52">
        <v>1022.892571</v>
      </c>
      <c r="E125" s="61">
        <v>354.88476279999998</v>
      </c>
      <c r="F125" s="66">
        <v>4586.9811300000001</v>
      </c>
      <c r="G125" s="61">
        <v>178.04024279999999</v>
      </c>
      <c r="H125" s="52">
        <v>4436.8608160000003</v>
      </c>
      <c r="I125" s="52">
        <v>4065253</v>
      </c>
      <c r="J125" s="53">
        <v>107.98226115966899</v>
      </c>
      <c r="K125" s="10">
        <v>1.7433750328253201E-3</v>
      </c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</row>
    <row r="126" spans="1:25" ht="15.75" customHeight="1" x14ac:dyDescent="0.2">
      <c r="A126" s="34" t="s">
        <v>40</v>
      </c>
      <c r="B126" s="54">
        <v>23115.160556248498</v>
      </c>
      <c r="C126" s="54">
        <v>159.05955906024201</v>
      </c>
      <c r="D126" s="54">
        <v>4152.2545280983904</v>
      </c>
      <c r="E126" s="63">
        <v>1862.72951059201</v>
      </c>
      <c r="F126" s="68">
        <v>28234.487047439899</v>
      </c>
      <c r="G126" s="63">
        <v>174.17042644022499</v>
      </c>
      <c r="H126" s="54">
        <v>28063.7082017391</v>
      </c>
      <c r="I126" s="54">
        <v>51764822</v>
      </c>
      <c r="J126" s="58">
        <v>80.929308962773788</v>
      </c>
      <c r="K126" s="10">
        <v>7.1997389313786006E-4</v>
      </c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</row>
    <row r="127" spans="1:25" ht="15.75" customHeight="1" x14ac:dyDescent="0.2">
      <c r="A127" s="9" t="s">
        <v>107</v>
      </c>
      <c r="B127" s="54">
        <v>152.054225877324</v>
      </c>
      <c r="C127" s="54">
        <v>37.760252510427101</v>
      </c>
      <c r="D127" s="54">
        <v>2.66615631909165</v>
      </c>
      <c r="E127" s="63">
        <v>6.5948233897435999</v>
      </c>
      <c r="F127" s="68">
        <v>191.62529599187101</v>
      </c>
      <c r="G127" s="63">
        <v>170.29017294640701</v>
      </c>
      <c r="H127" s="54">
        <v>28.772044423431002</v>
      </c>
      <c r="I127" s="54">
        <v>117608</v>
      </c>
      <c r="J127" s="57">
        <v>161.5442372</v>
      </c>
      <c r="K127" s="10">
        <v>6.7480259256918302E-4</v>
      </c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</row>
    <row r="128" spans="1:25" ht="15.75" customHeight="1" x14ac:dyDescent="0.2">
      <c r="A128" s="34" t="s">
        <v>83</v>
      </c>
      <c r="B128" s="52">
        <v>737.86306190000005</v>
      </c>
      <c r="C128" s="52">
        <v>0.31317870399999997</v>
      </c>
      <c r="D128" s="52">
        <v>37.101506690000001</v>
      </c>
      <c r="E128" s="61">
        <v>48.963470710000003</v>
      </c>
      <c r="F128" s="67">
        <v>786.45885346491798</v>
      </c>
      <c r="G128" s="62">
        <v>168.36819455565399</v>
      </c>
      <c r="H128" s="52">
        <v>644.49867040000004</v>
      </c>
      <c r="I128" s="52">
        <v>622028</v>
      </c>
      <c r="J128" s="53">
        <v>126.77876586074501</v>
      </c>
      <c r="K128" s="10">
        <v>8.7809205648994697E-4</v>
      </c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</row>
    <row r="129" spans="1:25" ht="15.75" customHeight="1" x14ac:dyDescent="0.2">
      <c r="A129" s="9" t="s">
        <v>155</v>
      </c>
      <c r="B129" s="52">
        <v>1067.697318</v>
      </c>
      <c r="C129" s="52">
        <v>57.696217150000003</v>
      </c>
      <c r="D129" s="52">
        <v>188.88868009999999</v>
      </c>
      <c r="E129" s="61">
        <v>417.13999710000002</v>
      </c>
      <c r="F129" s="66">
        <v>1650.6152420000001</v>
      </c>
      <c r="G129" s="61">
        <v>161.61015309999999</v>
      </c>
      <c r="H129" s="52">
        <v>1507.0693590000001</v>
      </c>
      <c r="I129" s="52">
        <v>5047561</v>
      </c>
      <c r="J129" s="53">
        <v>34.994803782935399</v>
      </c>
      <c r="K129" s="10">
        <v>9.2312348403865202E-4</v>
      </c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</row>
    <row r="130" spans="1:25" ht="15.75" customHeight="1" x14ac:dyDescent="0.2">
      <c r="A130" s="9" t="s">
        <v>53</v>
      </c>
      <c r="B130" s="52">
        <v>180.83748420000001</v>
      </c>
      <c r="C130" s="52">
        <v>6.981113058</v>
      </c>
      <c r="D130" s="52">
        <v>9.6666294070000003</v>
      </c>
      <c r="E130" s="61">
        <v>4.3570508759999997</v>
      </c>
      <c r="F130" s="67">
        <v>190.710246224635</v>
      </c>
      <c r="G130" s="62">
        <v>146.09066513161</v>
      </c>
      <c r="H130" s="52">
        <v>55.113910969999999</v>
      </c>
      <c r="I130" s="52">
        <v>197093</v>
      </c>
      <c r="J130" s="53">
        <v>90.232676684438999</v>
      </c>
      <c r="K130" s="10">
        <v>6.3165203538740396E-4</v>
      </c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</row>
    <row r="131" spans="1:25" ht="15.75" customHeight="1" x14ac:dyDescent="0.2">
      <c r="A131" s="34" t="s">
        <v>150</v>
      </c>
      <c r="B131" s="52">
        <v>6606.622351</v>
      </c>
      <c r="C131" s="52">
        <v>60.054671560000003</v>
      </c>
      <c r="D131" s="52">
        <v>1328.086879</v>
      </c>
      <c r="E131" s="61">
        <v>788.52729939999995</v>
      </c>
      <c r="F131" s="66">
        <v>8517.3597910000008</v>
      </c>
      <c r="G131" s="61">
        <v>140.53096429999999</v>
      </c>
      <c r="H131" s="52">
        <v>8388.4994129999995</v>
      </c>
      <c r="I131" s="52">
        <v>10671870</v>
      </c>
      <c r="J131" s="53">
        <v>80.024151642457099</v>
      </c>
      <c r="K131" s="10">
        <v>1.51714279217055E-3</v>
      </c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</row>
    <row r="132" spans="1:25" ht="15.75" customHeight="1" x14ac:dyDescent="0.2">
      <c r="A132" s="9" t="s">
        <v>163</v>
      </c>
      <c r="B132" s="52">
        <v>419.5393886</v>
      </c>
      <c r="C132" s="52">
        <v>41.010449170000001</v>
      </c>
      <c r="D132" s="52">
        <v>13.64845362</v>
      </c>
      <c r="E132" s="61">
        <v>27.00772371</v>
      </c>
      <c r="F132" s="66">
        <v>469.6970513</v>
      </c>
      <c r="G132" s="61">
        <v>139.83245070000001</v>
      </c>
      <c r="H132" s="52">
        <v>353.0471579</v>
      </c>
      <c r="I132" s="52">
        <v>549936</v>
      </c>
      <c r="J132" s="53">
        <v>83.344183068042298</v>
      </c>
      <c r="K132" s="10">
        <v>6.8450432544296484E-4</v>
      </c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</row>
    <row r="133" spans="1:25" ht="15.75" customHeight="1" x14ac:dyDescent="0.2">
      <c r="A133" s="9" t="s">
        <v>164</v>
      </c>
      <c r="B133" s="52">
        <v>4380.714148</v>
      </c>
      <c r="C133" s="52">
        <v>127.2862587</v>
      </c>
      <c r="D133" s="52">
        <v>8457.9492150000005</v>
      </c>
      <c r="E133" s="61">
        <v>845.04775610000002</v>
      </c>
      <c r="F133" s="66">
        <v>13469.050139999999</v>
      </c>
      <c r="G133" s="61">
        <v>135.4305626</v>
      </c>
      <c r="H133" s="52">
        <v>13334.48969</v>
      </c>
      <c r="I133" s="52">
        <v>37601230</v>
      </c>
      <c r="J133" s="53">
        <v>36.881499999999996</v>
      </c>
      <c r="K133" s="10">
        <v>5.30529193387513E-4</v>
      </c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</row>
    <row r="134" spans="1:25" ht="15.75" customHeight="1" x14ac:dyDescent="0.2">
      <c r="A134" s="9" t="s">
        <v>12</v>
      </c>
      <c r="B134" s="55">
        <v>819.83819949048598</v>
      </c>
      <c r="C134" s="55">
        <v>60.824886472556699</v>
      </c>
      <c r="D134" s="52">
        <v>297.4494492</v>
      </c>
      <c r="E134" s="63">
        <v>297.449449186886</v>
      </c>
      <c r="F134" s="68">
        <v>1627.00722822425</v>
      </c>
      <c r="G134" s="63">
        <v>113.45518820800601</v>
      </c>
      <c r="H134" s="54">
        <v>1519.3103018458901</v>
      </c>
      <c r="I134" s="54">
        <v>3461731</v>
      </c>
      <c r="J134" s="57">
        <v>47.349898181645003</v>
      </c>
      <c r="K134" s="10">
        <v>2.9034751842115902E-4</v>
      </c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</row>
    <row r="135" spans="1:25" ht="15.75" customHeight="1" x14ac:dyDescent="0.2">
      <c r="A135" s="12" t="s">
        <v>124</v>
      </c>
      <c r="B135" s="54">
        <v>466.1533086</v>
      </c>
      <c r="C135" s="54">
        <v>53.027305990000002</v>
      </c>
      <c r="D135" s="54">
        <v>20.742690840000002</v>
      </c>
      <c r="E135" s="63">
        <v>132.97284060000001</v>
      </c>
      <c r="F135" s="68">
        <v>645.12396120000005</v>
      </c>
      <c r="G135" s="63">
        <v>107.79087269999999</v>
      </c>
      <c r="H135" s="54">
        <v>547.28895850000004</v>
      </c>
      <c r="I135" s="54">
        <v>782775</v>
      </c>
      <c r="J135" s="53">
        <v>83.7056689714924</v>
      </c>
      <c r="K135" s="10">
        <v>7.9676703734886801E-4</v>
      </c>
      <c r="L135" s="13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ht="15.75" customHeight="1" x14ac:dyDescent="0.2">
      <c r="A136" s="9" t="s">
        <v>20</v>
      </c>
      <c r="B136" s="54">
        <v>7529.5545549981498</v>
      </c>
      <c r="C136" s="54">
        <v>85.680450480496702</v>
      </c>
      <c r="D136" s="54">
        <v>420.98779433397902</v>
      </c>
      <c r="E136" s="63">
        <v>1801.89560434583</v>
      </c>
      <c r="F136" s="68">
        <v>9445.0082377215404</v>
      </c>
      <c r="G136" s="63">
        <v>106.825550987125</v>
      </c>
      <c r="H136" s="54">
        <v>9343.5382947708804</v>
      </c>
      <c r="I136" s="54">
        <v>11694721</v>
      </c>
      <c r="J136" s="53">
        <v>81.622287120749803</v>
      </c>
      <c r="K136" s="10">
        <v>9.4383244793670902E-4</v>
      </c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</row>
    <row r="137" spans="1:25" ht="15.75" customHeight="1" x14ac:dyDescent="0.2">
      <c r="A137" s="9" t="s">
        <v>103</v>
      </c>
      <c r="B137" s="54">
        <v>1233.6522849999999</v>
      </c>
      <c r="C137" s="54">
        <v>1.9215529710000001</v>
      </c>
      <c r="D137" s="54">
        <v>134.53163760000001</v>
      </c>
      <c r="E137" s="63">
        <v>112.6734257</v>
      </c>
      <c r="F137" s="68">
        <v>1454.5974220000001</v>
      </c>
      <c r="G137" s="63">
        <v>105.9701543</v>
      </c>
      <c r="H137" s="54">
        <v>1358.244346</v>
      </c>
      <c r="I137" s="54">
        <v>1913822</v>
      </c>
      <c r="J137" s="57">
        <v>75.947000000000003</v>
      </c>
      <c r="K137" s="10">
        <v>1.1760971064604701E-3</v>
      </c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</row>
    <row r="138" spans="1:25" ht="15.75" customHeight="1" x14ac:dyDescent="0.2">
      <c r="A138" s="34" t="s">
        <v>179</v>
      </c>
      <c r="B138" s="52">
        <v>8569.6412450000007</v>
      </c>
      <c r="C138" s="52">
        <v>6.3686222109999999</v>
      </c>
      <c r="D138" s="52">
        <v>598.42813969999997</v>
      </c>
      <c r="E138" s="61">
        <v>974.38357289999999</v>
      </c>
      <c r="F138" s="66">
        <v>9958.7436610000004</v>
      </c>
      <c r="G138" s="61">
        <v>102.1769073</v>
      </c>
      <c r="H138" s="52">
        <v>9869.5869949999997</v>
      </c>
      <c r="I138" s="52">
        <v>9419758</v>
      </c>
      <c r="J138" s="53">
        <v>104.8202</v>
      </c>
      <c r="K138" s="10">
        <v>2.7315102835921598E-4</v>
      </c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</row>
    <row r="139" spans="1:25" ht="15.75" customHeight="1" x14ac:dyDescent="0.2">
      <c r="A139" s="9" t="s">
        <v>52</v>
      </c>
      <c r="B139" s="52">
        <v>140.4395968</v>
      </c>
      <c r="C139" s="52">
        <v>10.571158280000001</v>
      </c>
      <c r="D139" s="52">
        <v>7.0669819399999998</v>
      </c>
      <c r="E139" s="61">
        <v>9.2838135879999992</v>
      </c>
      <c r="F139" s="67">
        <v>152.363552507961</v>
      </c>
      <c r="G139" s="62">
        <v>97.780059301710097</v>
      </c>
      <c r="H139" s="52">
        <v>67.748776320000005</v>
      </c>
      <c r="I139" s="52">
        <v>215048</v>
      </c>
      <c r="J139" s="53">
        <v>74.184311918363505</v>
      </c>
      <c r="K139" s="10">
        <v>1.37580404902242E-3</v>
      </c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</row>
    <row r="140" spans="1:25" ht="15.75" customHeight="1" x14ac:dyDescent="0.2">
      <c r="A140" s="12" t="s">
        <v>32</v>
      </c>
      <c r="B140" s="54">
        <v>10671.2735512738</v>
      </c>
      <c r="C140" s="54">
        <v>73.831960207748395</v>
      </c>
      <c r="D140" s="54">
        <v>340.95192962008002</v>
      </c>
      <c r="E140" s="63">
        <v>388.87914977157999</v>
      </c>
      <c r="F140" s="68">
        <v>13141.3478014513</v>
      </c>
      <c r="G140" s="63">
        <v>91.4697323757471</v>
      </c>
      <c r="H140" s="54">
        <v>13054.9427598524</v>
      </c>
      <c r="I140" s="54">
        <v>8575280</v>
      </c>
      <c r="J140" s="58">
        <v>41.005408204776998</v>
      </c>
      <c r="K140" s="10">
        <v>4.4353638441471899E-4</v>
      </c>
      <c r="L140" s="13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ht="15.75" customHeight="1" x14ac:dyDescent="0.2">
      <c r="A141" s="9" t="s">
        <v>186</v>
      </c>
      <c r="B141" s="52">
        <v>3287.223563</v>
      </c>
      <c r="C141" s="52">
        <v>6.4499951930000003</v>
      </c>
      <c r="D141" s="52">
        <v>405.65145480000001</v>
      </c>
      <c r="E141" s="61">
        <v>383.0460721</v>
      </c>
      <c r="F141" s="66">
        <v>3907.3801659999999</v>
      </c>
      <c r="G141" s="61">
        <v>84.899641450000004</v>
      </c>
      <c r="H141" s="52">
        <v>3841.4634139999998</v>
      </c>
      <c r="I141" s="52">
        <v>2957728</v>
      </c>
      <c r="J141" s="53">
        <v>129.3974</v>
      </c>
      <c r="K141" s="10">
        <v>6.1253257096983602E-4</v>
      </c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customHeight="1" x14ac:dyDescent="0.2">
      <c r="A142" s="9" t="s">
        <v>137</v>
      </c>
      <c r="B142" s="55">
        <v>96.380019268010201</v>
      </c>
      <c r="C142" s="55">
        <v>45.293443931109501</v>
      </c>
      <c r="D142" s="55">
        <v>55.548452039387101</v>
      </c>
      <c r="E142" s="62">
        <v>7.1581848037461597</v>
      </c>
      <c r="F142" s="67">
        <v>8.0639505718408895</v>
      </c>
      <c r="G142" s="62">
        <v>80.495355187987002</v>
      </c>
      <c r="H142" s="55">
        <v>6.0268426342632102</v>
      </c>
      <c r="I142" s="54">
        <v>113811</v>
      </c>
      <c r="J142" s="53">
        <v>94.383244793670897</v>
      </c>
      <c r="K142" s="16">
        <v>1.1283988138343201E-3</v>
      </c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customHeight="1" x14ac:dyDescent="0.2">
      <c r="A143" s="9" t="s">
        <v>61</v>
      </c>
      <c r="B143" s="52">
        <v>2410.8008759999998</v>
      </c>
      <c r="C143" s="52">
        <v>45.886774809999999</v>
      </c>
      <c r="D143" s="52">
        <v>1504.040467</v>
      </c>
      <c r="E143" s="61">
        <v>3791.4310369999998</v>
      </c>
      <c r="F143" s="67">
        <v>5471.7315259431598</v>
      </c>
      <c r="G143" s="62">
        <v>79.599072391330907</v>
      </c>
      <c r="H143" s="52">
        <v>5395.3669239999999</v>
      </c>
      <c r="I143" s="52">
        <v>10286263</v>
      </c>
      <c r="J143" s="53">
        <v>51.371668952486601</v>
      </c>
      <c r="K143" s="10">
        <v>3.5176262090402501E-4</v>
      </c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customHeight="1" x14ac:dyDescent="0.2">
      <c r="A144" s="9" t="s">
        <v>60</v>
      </c>
      <c r="B144" s="52">
        <v>433.78182149999998</v>
      </c>
      <c r="C144" s="52">
        <v>69.148498380000007</v>
      </c>
      <c r="D144" s="52">
        <v>165.1572816</v>
      </c>
      <c r="E144" s="61">
        <v>1669.410936</v>
      </c>
      <c r="F144" s="67">
        <v>825.65667558665405</v>
      </c>
      <c r="G144" s="62">
        <v>69.860984073451107</v>
      </c>
      <c r="H144" s="52">
        <v>755.85034659999997</v>
      </c>
      <c r="I144" s="52">
        <v>3193694</v>
      </c>
      <c r="J144" s="53">
        <v>23.446620897098899</v>
      </c>
      <c r="K144" s="10">
        <v>6.4203654848461495E-4</v>
      </c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5" ht="15.75" customHeight="1" x14ac:dyDescent="0.2">
      <c r="A145" s="9" t="s">
        <v>98</v>
      </c>
      <c r="B145" s="54">
        <v>1340.2694750000001</v>
      </c>
      <c r="C145" s="54">
        <v>6.7928760370000001</v>
      </c>
      <c r="D145" s="54">
        <v>190.3799731</v>
      </c>
      <c r="E145" s="63">
        <v>131.3912143</v>
      </c>
      <c r="F145" s="68">
        <v>1643.170568</v>
      </c>
      <c r="G145" s="63">
        <v>68.10107893</v>
      </c>
      <c r="H145" s="54">
        <v>1579.887328</v>
      </c>
      <c r="I145" s="54">
        <v>2794137</v>
      </c>
      <c r="J145" s="53">
        <v>58.806000099999999</v>
      </c>
      <c r="K145" s="10">
        <v>7.3135137735625311E-4</v>
      </c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</row>
    <row r="146" spans="1:25" ht="15.75" customHeight="1" x14ac:dyDescent="0.2">
      <c r="A146" s="9" t="s">
        <v>18</v>
      </c>
      <c r="B146" s="54">
        <v>3607.9588532135799</v>
      </c>
      <c r="C146" s="54">
        <v>60.308102885002803</v>
      </c>
      <c r="D146" s="54">
        <v>88.240686948425207</v>
      </c>
      <c r="E146" s="63">
        <v>381.99695197646997</v>
      </c>
      <c r="F146" s="68">
        <v>4058.6870968298499</v>
      </c>
      <c r="G146" s="63">
        <v>65.533988599698702</v>
      </c>
      <c r="H146" s="54">
        <v>3994.9188788484098</v>
      </c>
      <c r="I146" s="54">
        <v>5942094</v>
      </c>
      <c r="J146" s="58">
        <v>79.847000111321293</v>
      </c>
      <c r="K146" s="10">
        <v>8.0128602007517797E-4</v>
      </c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</row>
    <row r="147" spans="1:25" ht="15.75" customHeight="1" x14ac:dyDescent="0.2">
      <c r="A147" s="9" t="s">
        <v>44</v>
      </c>
      <c r="B147" s="52">
        <v>939.99320299999999</v>
      </c>
      <c r="C147" s="52">
        <v>1.2081053399999999</v>
      </c>
      <c r="D147" s="52">
        <v>402.0824791</v>
      </c>
      <c r="E147" s="61">
        <v>107.9442121</v>
      </c>
      <c r="F147" s="67">
        <v>1385.2663723569799</v>
      </c>
      <c r="G147" s="62">
        <v>62.951696339433703</v>
      </c>
      <c r="H147" s="52">
        <v>1332.6188950000001</v>
      </c>
      <c r="I147" s="52">
        <v>2088385</v>
      </c>
      <c r="J147" s="53">
        <v>66.7833018301111</v>
      </c>
      <c r="K147" s="10">
        <v>5.7338004889455904E-4</v>
      </c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</row>
    <row r="148" spans="1:25" ht="15.75" customHeight="1" x14ac:dyDescent="0.2">
      <c r="A148" s="12" t="s">
        <v>185</v>
      </c>
      <c r="B148" s="52">
        <v>1906.8343070000001</v>
      </c>
      <c r="C148" s="52">
        <v>46.442213160000001</v>
      </c>
      <c r="D148" s="52">
        <v>5480.0328659999996</v>
      </c>
      <c r="E148" s="61">
        <v>1668.679601</v>
      </c>
      <c r="F148" s="66">
        <v>8896.6073789999991</v>
      </c>
      <c r="G148" s="61">
        <v>59.799017929999998</v>
      </c>
      <c r="H148" s="52">
        <v>8838.3695310000003</v>
      </c>
      <c r="I148" s="52">
        <v>25365745</v>
      </c>
      <c r="J148" s="53">
        <v>36.212000000000003</v>
      </c>
      <c r="K148" s="10">
        <v>1.1587423903059899E-3</v>
      </c>
      <c r="L148" s="13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ht="15.75" customHeight="1" x14ac:dyDescent="0.2">
      <c r="A149" s="9" t="s">
        <v>14</v>
      </c>
      <c r="B149" s="55">
        <v>15026.2059797538</v>
      </c>
      <c r="C149" s="55">
        <v>47.5853679643173</v>
      </c>
      <c r="D149" s="55">
        <v>22956.583254242902</v>
      </c>
      <c r="E149" s="63">
        <v>2309.5279747189102</v>
      </c>
      <c r="F149" s="67">
        <v>38995.449557691201</v>
      </c>
      <c r="G149" s="62">
        <v>59.424831011604702</v>
      </c>
      <c r="H149" s="55">
        <v>38937.612673215102</v>
      </c>
      <c r="I149" s="54">
        <v>66836327</v>
      </c>
      <c r="J149" s="57">
        <v>58.011291702466693</v>
      </c>
      <c r="K149" s="10">
        <v>8.0024151642457101E-4</v>
      </c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</row>
    <row r="150" spans="1:25" ht="15.75" customHeight="1" x14ac:dyDescent="0.2">
      <c r="A150" s="9" t="s">
        <v>99</v>
      </c>
      <c r="B150" s="54">
        <v>3444.8174920000001</v>
      </c>
      <c r="C150" s="54">
        <v>43.181219990000002</v>
      </c>
      <c r="D150" s="54">
        <v>154.80390109999999</v>
      </c>
      <c r="E150" s="63">
        <v>397.52299210000001</v>
      </c>
      <c r="F150" s="68">
        <v>3928.3612130000001</v>
      </c>
      <c r="G150" s="63">
        <v>50.975128740000002</v>
      </c>
      <c r="H150" s="54">
        <v>3879.7329020000002</v>
      </c>
      <c r="I150" s="54">
        <v>6777453</v>
      </c>
      <c r="J150" s="53">
        <v>58.322857900000002</v>
      </c>
      <c r="K150" s="10">
        <v>5.2764894159795903E-4</v>
      </c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</row>
    <row r="151" spans="1:25" ht="15.75" customHeight="1" x14ac:dyDescent="0.2">
      <c r="A151" s="9" t="s">
        <v>68</v>
      </c>
      <c r="B151" s="52">
        <v>1847.6961679999999</v>
      </c>
      <c r="C151" s="52">
        <v>22.48530775</v>
      </c>
      <c r="D151" s="52">
        <v>65.021330300000002</v>
      </c>
      <c r="E151" s="61">
        <v>318.74230010000002</v>
      </c>
      <c r="F151" s="67">
        <v>2180.6065203233302</v>
      </c>
      <c r="G151" s="62">
        <v>50.867525672248497</v>
      </c>
      <c r="H151" s="52">
        <v>2136.8612290000001</v>
      </c>
      <c r="I151" s="52">
        <v>4685306</v>
      </c>
      <c r="J151" s="53">
        <v>43.994027887351599</v>
      </c>
      <c r="K151" s="10">
        <v>8.0111175614996791E-4</v>
      </c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</row>
    <row r="152" spans="1:25" ht="15.75" customHeight="1" x14ac:dyDescent="0.2">
      <c r="A152" s="9" t="s">
        <v>178</v>
      </c>
      <c r="B152" s="52">
        <v>3786.874143</v>
      </c>
      <c r="C152" s="52">
        <v>44.872756039999999</v>
      </c>
      <c r="D152" s="52">
        <v>3667.9515150000002</v>
      </c>
      <c r="E152" s="61">
        <v>1450.0840909999999</v>
      </c>
      <c r="F152" s="66">
        <v>8531.4529810000004</v>
      </c>
      <c r="G152" s="61">
        <v>50.634207930000002</v>
      </c>
      <c r="H152" s="52">
        <v>8481.8003379999991</v>
      </c>
      <c r="I152" s="52">
        <v>11488980</v>
      </c>
      <c r="J152" s="53">
        <v>74.711700000000008</v>
      </c>
      <c r="K152" s="10">
        <v>1.07982261159669E-3</v>
      </c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</row>
    <row r="153" spans="1:25" ht="15.75" customHeight="1" x14ac:dyDescent="0.2">
      <c r="A153" s="9" t="s">
        <v>102</v>
      </c>
      <c r="B153" s="54">
        <v>3381.8005880000001</v>
      </c>
      <c r="C153" s="54">
        <v>40.473651169999997</v>
      </c>
      <c r="D153" s="54">
        <v>181.94252370000001</v>
      </c>
      <c r="E153" s="63">
        <v>645.56726460000004</v>
      </c>
      <c r="F153" s="68">
        <v>4112.6413089999996</v>
      </c>
      <c r="G153" s="63">
        <v>50.055627139999999</v>
      </c>
      <c r="H153" s="54">
        <v>4064.909494</v>
      </c>
      <c r="I153" s="54">
        <v>6855709</v>
      </c>
      <c r="J153" s="57">
        <v>79.439599999999999</v>
      </c>
      <c r="K153" s="10">
        <v>1.10725996374397E-3</v>
      </c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</row>
    <row r="154" spans="1:25" ht="15.75" customHeight="1" x14ac:dyDescent="0.2">
      <c r="A154" s="34" t="s">
        <v>129</v>
      </c>
      <c r="B154" s="54">
        <v>6218.6822825023401</v>
      </c>
      <c r="C154" s="54">
        <v>2.5345946204323</v>
      </c>
      <c r="D154" s="54">
        <v>1820.5596909626699</v>
      </c>
      <c r="E154" s="63">
        <v>1352.7851530248299</v>
      </c>
      <c r="F154" s="67">
        <v>9076.98828450982</v>
      </c>
      <c r="G154" s="62">
        <v>43.692878950344699</v>
      </c>
      <c r="H154" s="54">
        <v>9038.8777364609196</v>
      </c>
      <c r="I154" s="54">
        <v>10721585</v>
      </c>
      <c r="J154" s="53">
        <v>87.809205648994691</v>
      </c>
      <c r="K154" s="10">
        <v>3.4994803782935401E-4</v>
      </c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</row>
    <row r="155" spans="1:25" ht="15.75" customHeight="1" x14ac:dyDescent="0.2">
      <c r="A155" s="9" t="s">
        <v>139</v>
      </c>
      <c r="B155" s="54">
        <v>206.77402821310901</v>
      </c>
      <c r="C155" s="54">
        <v>1.1161024260458201</v>
      </c>
      <c r="D155" s="54">
        <v>103.142272261583</v>
      </c>
      <c r="E155" s="63">
        <v>53.916221938315601</v>
      </c>
      <c r="F155" s="68">
        <v>358.47278989164403</v>
      </c>
      <c r="G155" s="63">
        <v>41.274028499496502</v>
      </c>
      <c r="H155" s="54">
        <v>319.14422636787998</v>
      </c>
      <c r="I155" s="54">
        <v>1326855</v>
      </c>
      <c r="J155" s="53">
        <v>27.315102835921596</v>
      </c>
      <c r="K155" s="10">
        <v>9.8688937904954708E-4</v>
      </c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</row>
    <row r="156" spans="1:25" ht="15.75" customHeight="1" x14ac:dyDescent="0.2">
      <c r="A156" s="12" t="s">
        <v>177</v>
      </c>
      <c r="B156" s="52">
        <v>124.3515357</v>
      </c>
      <c r="C156" s="52">
        <v>10.06268172</v>
      </c>
      <c r="D156" s="52">
        <v>15.42835185</v>
      </c>
      <c r="E156" s="61">
        <v>18.198175549999998</v>
      </c>
      <c r="F156" s="66">
        <v>159.28409619999999</v>
      </c>
      <c r="G156" s="61">
        <v>39.56954356</v>
      </c>
      <c r="H156" s="52">
        <v>124.5738262</v>
      </c>
      <c r="I156" s="52">
        <v>390351</v>
      </c>
      <c r="J156" s="53">
        <v>38.840919767230801</v>
      </c>
      <c r="K156" s="10">
        <v>1.2967540664007E-3</v>
      </c>
      <c r="L156" s="13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ht="15.75" customHeight="1" x14ac:dyDescent="0.2">
      <c r="A157" s="12" t="s">
        <v>45</v>
      </c>
      <c r="B157" s="52">
        <v>3573.4296250000002</v>
      </c>
      <c r="C157" s="52">
        <v>4.3499379679999999</v>
      </c>
      <c r="D157" s="52">
        <v>365.05381369999998</v>
      </c>
      <c r="E157" s="61">
        <v>415.92406169999998</v>
      </c>
      <c r="F157" s="67">
        <v>4256.3255174292999</v>
      </c>
      <c r="G157" s="62">
        <v>38.629567976423097</v>
      </c>
      <c r="H157" s="52">
        <v>4222.8564480000005</v>
      </c>
      <c r="I157" s="52">
        <v>5454147</v>
      </c>
      <c r="J157" s="53">
        <v>78.281242389626101</v>
      </c>
      <c r="K157" s="10">
        <v>4.4676900000000002E-4</v>
      </c>
      <c r="L157" s="13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ht="15.75" customHeight="1" x14ac:dyDescent="0.2">
      <c r="A158" s="34" t="s">
        <v>22</v>
      </c>
      <c r="B158" s="54">
        <v>51.595829536843901</v>
      </c>
      <c r="C158" s="54">
        <v>2.26218160376746</v>
      </c>
      <c r="D158" s="54">
        <v>5.74582966782092</v>
      </c>
      <c r="E158" s="63">
        <v>1.56866402617698</v>
      </c>
      <c r="F158" s="68">
        <v>58.107541087115401</v>
      </c>
      <c r="G158" s="63">
        <v>32.898894223843698</v>
      </c>
      <c r="H158" s="54">
        <v>27.8013491588611</v>
      </c>
      <c r="I158" s="54">
        <v>104497</v>
      </c>
      <c r="J158" s="53">
        <v>56.773320168871599</v>
      </c>
      <c r="K158" s="10">
        <v>1.53088885596519E-3</v>
      </c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</row>
    <row r="159" spans="1:25" ht="15.75" customHeight="1" x14ac:dyDescent="0.2">
      <c r="A159" s="9" t="s">
        <v>110</v>
      </c>
      <c r="B159" s="54">
        <v>3131.3006439332198</v>
      </c>
      <c r="C159" s="54">
        <v>31.229724391282499</v>
      </c>
      <c r="D159" s="54">
        <v>168.919448618449</v>
      </c>
      <c r="E159" s="63">
        <v>446.33135675991002</v>
      </c>
      <c r="F159" s="68">
        <v>3677.0441053536902</v>
      </c>
      <c r="G159" s="63">
        <v>32.736781067348403</v>
      </c>
      <c r="H159" s="54">
        <v>3644.89678590632</v>
      </c>
      <c r="I159" s="54">
        <v>10101697</v>
      </c>
      <c r="J159" s="57">
        <v>31.598639120000001</v>
      </c>
      <c r="K159" s="10">
        <v>4.1727914210614093E-4</v>
      </c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</row>
    <row r="160" spans="1:25" ht="15.75" customHeight="1" x14ac:dyDescent="0.2">
      <c r="A160" s="12" t="s">
        <v>34</v>
      </c>
      <c r="B160" s="54">
        <v>758.16526966961499</v>
      </c>
      <c r="C160" s="54">
        <v>29.742611369438901</v>
      </c>
      <c r="D160" s="54">
        <v>1619.9288702042099</v>
      </c>
      <c r="E160" s="63">
        <v>58.142608556155501</v>
      </c>
      <c r="F160" s="68">
        <v>2648.8319793536898</v>
      </c>
      <c r="G160" s="63">
        <v>32.477524198590203</v>
      </c>
      <c r="H160" s="54">
        <v>2616.53989973026</v>
      </c>
      <c r="I160" s="54">
        <v>1148113</v>
      </c>
      <c r="J160" s="58">
        <v>115.286011617886</v>
      </c>
      <c r="K160" s="10">
        <v>3.0492625558861302E-3</v>
      </c>
      <c r="L160" s="17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ht="15.75" customHeight="1" x14ac:dyDescent="0.2">
      <c r="A161" s="9" t="s">
        <v>92</v>
      </c>
      <c r="B161" s="54">
        <v>80.549791020000001</v>
      </c>
      <c r="C161" s="54">
        <v>9.3620884140000005</v>
      </c>
      <c r="D161" s="54">
        <v>17.193461079999999</v>
      </c>
      <c r="E161" s="63">
        <v>17.686465330000001</v>
      </c>
      <c r="F161" s="68">
        <v>118.6847491</v>
      </c>
      <c r="G161" s="63">
        <v>32.415581209999999</v>
      </c>
      <c r="H161" s="54">
        <v>89.226485269999998</v>
      </c>
      <c r="I161" s="54">
        <v>530957</v>
      </c>
      <c r="J161" s="53">
        <v>23.812479719999999</v>
      </c>
      <c r="K161" s="10">
        <v>2.9884117950796296E-3</v>
      </c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</row>
    <row r="162" spans="1:25" ht="15.75" customHeight="1" x14ac:dyDescent="0.2">
      <c r="A162" s="9" t="s">
        <v>89</v>
      </c>
      <c r="B162" s="54">
        <v>35.814955490000003</v>
      </c>
      <c r="C162" s="54">
        <v>4.5090956530000001</v>
      </c>
      <c r="D162" s="54">
        <v>2.8625251770000002</v>
      </c>
      <c r="E162" s="63">
        <v>2.1614857409999999</v>
      </c>
      <c r="F162" s="68">
        <v>43.234897099999998</v>
      </c>
      <c r="G162" s="63">
        <v>28.316827079999999</v>
      </c>
      <c r="H162" s="54">
        <v>16.75742442</v>
      </c>
      <c r="I162" s="54">
        <v>58791</v>
      </c>
      <c r="J162" s="53">
        <v>76.061201400000002</v>
      </c>
      <c r="K162" s="10">
        <v>8.3344183068042297E-4</v>
      </c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</row>
    <row r="163" spans="1:25" ht="15.75" customHeight="1" x14ac:dyDescent="0.2">
      <c r="A163" s="9" t="s">
        <v>70</v>
      </c>
      <c r="B163" s="52">
        <v>1575.652231</v>
      </c>
      <c r="C163" s="52">
        <v>21.168198449999998</v>
      </c>
      <c r="D163" s="52">
        <v>60.331612110000002</v>
      </c>
      <c r="E163" s="61">
        <v>164.20586119999999</v>
      </c>
      <c r="F163" s="67">
        <v>1765.90208253373</v>
      </c>
      <c r="G163" s="62">
        <v>27.270279916295799</v>
      </c>
      <c r="H163" s="52">
        <v>1740.568145</v>
      </c>
      <c r="I163" s="52">
        <v>4974992</v>
      </c>
      <c r="J163" s="53">
        <v>38.523181295263299</v>
      </c>
      <c r="K163" s="10">
        <v>3.6881499999999993E-4</v>
      </c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</row>
    <row r="164" spans="1:25" ht="15.75" customHeight="1" x14ac:dyDescent="0.2">
      <c r="A164" s="9" t="s">
        <v>114</v>
      </c>
      <c r="B164" s="54">
        <v>2455.5822968263601</v>
      </c>
      <c r="C164" s="54">
        <v>22.8773592865297</v>
      </c>
      <c r="D164" s="54">
        <v>550.38792112228805</v>
      </c>
      <c r="E164" s="63">
        <v>227.37356933203901</v>
      </c>
      <c r="F164" s="68">
        <v>3154.8866325157701</v>
      </c>
      <c r="G164" s="63">
        <v>26.707027235351099</v>
      </c>
      <c r="H164" s="54">
        <v>3128.86073322326</v>
      </c>
      <c r="I164" s="54">
        <v>9054000</v>
      </c>
      <c r="J164" s="57">
        <v>33.888591849999997</v>
      </c>
      <c r="K164" s="10">
        <v>1.31482972687725E-3</v>
      </c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</row>
    <row r="165" spans="1:25" ht="15.75" customHeight="1" x14ac:dyDescent="0.2">
      <c r="A165" s="9" t="s">
        <v>15</v>
      </c>
      <c r="B165" s="55">
        <v>3360.6898050539698</v>
      </c>
      <c r="C165" s="55">
        <v>26.518968001720602</v>
      </c>
      <c r="D165" s="55">
        <v>241.66507744918599</v>
      </c>
      <c r="E165" s="63">
        <v>125.300067393295</v>
      </c>
      <c r="F165" s="67">
        <v>3651.9462313726299</v>
      </c>
      <c r="G165" s="62">
        <v>26.654870513244699</v>
      </c>
      <c r="H165" s="55">
        <v>3625.36812518238</v>
      </c>
      <c r="I165" s="54">
        <v>9770526</v>
      </c>
      <c r="J165" s="57">
        <v>39.515940281719296</v>
      </c>
      <c r="K165" s="10">
        <v>1.1990855381375199E-3</v>
      </c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</row>
    <row r="166" spans="1:25" ht="15.75" customHeight="1" x14ac:dyDescent="0.2">
      <c r="A166" s="9" t="s">
        <v>87</v>
      </c>
      <c r="B166" s="54">
        <v>620.71930369999995</v>
      </c>
      <c r="C166" s="54">
        <v>8.2749544240000006</v>
      </c>
      <c r="D166" s="54">
        <v>57.48288256</v>
      </c>
      <c r="E166" s="63">
        <v>66.061809370000006</v>
      </c>
      <c r="F166" s="68">
        <v>740.39240500000005</v>
      </c>
      <c r="G166" s="63">
        <v>22.511312920000002</v>
      </c>
      <c r="H166" s="54">
        <v>719.87509209999996</v>
      </c>
      <c r="I166" s="54">
        <v>1265711</v>
      </c>
      <c r="J166" s="53">
        <v>57.994364699999998</v>
      </c>
      <c r="K166" s="10">
        <v>1.665871E-3</v>
      </c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</row>
    <row r="167" spans="1:25" ht="15.75" customHeight="1" x14ac:dyDescent="0.2">
      <c r="A167" s="9" t="s">
        <v>77</v>
      </c>
      <c r="B167" s="52">
        <v>4969.9130699999996</v>
      </c>
      <c r="C167" s="52">
        <v>15.88454653</v>
      </c>
      <c r="D167" s="52">
        <v>6110.6212139999998</v>
      </c>
      <c r="E167" s="61">
        <v>663.65465749999998</v>
      </c>
      <c r="F167" s="67">
        <v>11249.953990669699</v>
      </c>
      <c r="G167" s="62">
        <v>21.522397286993201</v>
      </c>
      <c r="H167" s="52">
        <v>11229.38213</v>
      </c>
      <c r="I167" s="52">
        <v>17344874</v>
      </c>
      <c r="J167" s="53">
        <v>65.5714458107837</v>
      </c>
      <c r="K167" s="10">
        <v>1.8329069999999999E-3</v>
      </c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</row>
    <row r="168" spans="1:25" ht="15.75" customHeight="1" x14ac:dyDescent="0.2">
      <c r="A168" s="12" t="s">
        <v>21</v>
      </c>
      <c r="B168" s="54">
        <v>892.32611230534303</v>
      </c>
      <c r="C168" s="54">
        <v>18.265187570570902</v>
      </c>
      <c r="D168" s="54">
        <v>48.290224900480602</v>
      </c>
      <c r="E168" s="63">
        <v>46.266154406029401</v>
      </c>
      <c r="F168" s="68">
        <v>992.73219669817399</v>
      </c>
      <c r="G168" s="63">
        <v>19.6431952055331</v>
      </c>
      <c r="H168" s="54">
        <v>973.35716144277001</v>
      </c>
      <c r="I168" s="54">
        <v>1394969</v>
      </c>
      <c r="J168" s="53">
        <v>71.550479577445799</v>
      </c>
      <c r="K168" s="10">
        <v>1.864873E-3</v>
      </c>
      <c r="L168" s="13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ht="15.75" customHeight="1" x14ac:dyDescent="0.2">
      <c r="A169" s="9" t="s">
        <v>184</v>
      </c>
      <c r="B169" s="52">
        <v>2654.9399199999998</v>
      </c>
      <c r="C169" s="52">
        <v>10.44421953</v>
      </c>
      <c r="D169" s="52">
        <v>1331.958599</v>
      </c>
      <c r="E169" s="61">
        <v>491.72030569999998</v>
      </c>
      <c r="F169" s="66">
        <v>4347.1329079999996</v>
      </c>
      <c r="G169" s="61">
        <v>19.247476970000001</v>
      </c>
      <c r="H169" s="52">
        <v>4329.0113760000004</v>
      </c>
      <c r="I169" s="52">
        <v>8879920</v>
      </c>
      <c r="J169" s="53">
        <v>48.755499999999998</v>
      </c>
      <c r="K169" s="10">
        <v>1.5259538005985899E-4</v>
      </c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</row>
    <row r="170" spans="1:25" ht="15.75" customHeight="1" x14ac:dyDescent="0.2">
      <c r="A170" s="9" t="s">
        <v>76</v>
      </c>
      <c r="B170" s="52">
        <v>334.23702350000002</v>
      </c>
      <c r="C170" s="52">
        <v>15.67247716</v>
      </c>
      <c r="D170" s="52">
        <v>901.18131800000003</v>
      </c>
      <c r="E170" s="61">
        <v>283.15605640000001</v>
      </c>
      <c r="F170" s="67">
        <v>1502.2256129577599</v>
      </c>
      <c r="G170" s="62">
        <v>18.188497480648</v>
      </c>
      <c r="H170" s="52">
        <v>1484.289395</v>
      </c>
      <c r="I170" s="52">
        <v>4979300</v>
      </c>
      <c r="J170" s="53">
        <v>33.414965576335305</v>
      </c>
      <c r="K170" s="10">
        <v>4.2062729393430297E-4</v>
      </c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</row>
    <row r="171" spans="1:25" ht="15.75" customHeight="1" x14ac:dyDescent="0.2">
      <c r="A171" s="9" t="s">
        <v>148</v>
      </c>
      <c r="B171" s="52">
        <v>1466.5736260000001</v>
      </c>
      <c r="C171" s="52">
        <v>14.29659427</v>
      </c>
      <c r="D171" s="52">
        <v>1785.4039780000001</v>
      </c>
      <c r="E171" s="61">
        <v>183.45988589999999</v>
      </c>
      <c r="F171" s="66">
        <v>3327.171574</v>
      </c>
      <c r="G171" s="61">
        <v>16.327696970000002</v>
      </c>
      <c r="H171" s="52">
        <v>3311.120954</v>
      </c>
      <c r="I171" s="52">
        <v>5814422</v>
      </c>
      <c r="J171" s="53">
        <v>57.338004889455902</v>
      </c>
      <c r="K171" s="10">
        <v>9.3413600000000002E-4</v>
      </c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</row>
    <row r="172" spans="1:25" ht="15.75" customHeight="1" x14ac:dyDescent="0.2">
      <c r="A172" s="9" t="s">
        <v>71</v>
      </c>
      <c r="B172" s="52">
        <v>454.0218405</v>
      </c>
      <c r="C172" s="52">
        <v>11.211582590000001</v>
      </c>
      <c r="D172" s="52">
        <v>1021.8544910000001</v>
      </c>
      <c r="E172" s="61">
        <v>197.05403469999999</v>
      </c>
      <c r="F172" s="67">
        <v>1645.24143153452</v>
      </c>
      <c r="G172" s="62">
        <v>12.2734678436205</v>
      </c>
      <c r="H172" s="52">
        <v>1633.0718460000001</v>
      </c>
      <c r="I172" s="52">
        <v>5347896</v>
      </c>
      <c r="J172" s="53">
        <v>30.758805329883998</v>
      </c>
      <c r="K172" s="10">
        <v>1.6644968568030997E-3</v>
      </c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</row>
    <row r="173" spans="1:25" ht="15.75" customHeight="1" x14ac:dyDescent="0.2">
      <c r="A173" s="9" t="s">
        <v>33</v>
      </c>
      <c r="B173" s="54">
        <v>1607.59316830496</v>
      </c>
      <c r="C173" s="54">
        <v>7.1819539152423504</v>
      </c>
      <c r="D173" s="54">
        <v>1727.5318422022799</v>
      </c>
      <c r="E173" s="63">
        <v>287.68727528085799</v>
      </c>
      <c r="F173" s="68">
        <v>3598.3081433573502</v>
      </c>
      <c r="G173" s="63">
        <v>8.5406536494193794</v>
      </c>
      <c r="H173" s="54">
        <v>3589.9463959569598</v>
      </c>
      <c r="I173" s="54">
        <v>10278887</v>
      </c>
      <c r="J173" s="58">
        <v>25.911666654948899</v>
      </c>
      <c r="K173" s="10">
        <v>6.4121594700123101E-4</v>
      </c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</row>
    <row r="174" spans="1:25" ht="15.75" customHeight="1" x14ac:dyDescent="0.2">
      <c r="A174" s="9" t="s">
        <v>46</v>
      </c>
      <c r="B174" s="52">
        <v>1373.679421</v>
      </c>
      <c r="C174" s="52">
        <v>6.2846980639999996</v>
      </c>
      <c r="D174" s="52">
        <v>337.46001969999998</v>
      </c>
      <c r="E174" s="61">
        <v>168.19498849999999</v>
      </c>
      <c r="F174" s="67">
        <v>1824.4186874331799</v>
      </c>
      <c r="G174" s="62">
        <v>8.4649155061858394</v>
      </c>
      <c r="H174" s="52">
        <v>1816.319516</v>
      </c>
      <c r="I174" s="52">
        <v>5703569</v>
      </c>
      <c r="J174" s="53">
        <v>32.191165625891202</v>
      </c>
      <c r="K174" s="10">
        <v>1.0615303708243001E-3</v>
      </c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customHeight="1" x14ac:dyDescent="0.2">
      <c r="A175" s="34" t="s">
        <v>55</v>
      </c>
      <c r="B175" s="52">
        <v>84.801985880000004</v>
      </c>
      <c r="C175" s="52">
        <v>3.6583044839999999</v>
      </c>
      <c r="D175" s="52">
        <v>9.4591961960000006</v>
      </c>
      <c r="E175" s="61">
        <v>19.06272706</v>
      </c>
      <c r="F175" s="67">
        <v>112.584363320074</v>
      </c>
      <c r="G175" s="62">
        <v>8.1902672743841194</v>
      </c>
      <c r="H175" s="52">
        <v>105.2142329</v>
      </c>
      <c r="I175" s="52">
        <v>182795</v>
      </c>
      <c r="J175" s="53">
        <v>64.471803006381592</v>
      </c>
      <c r="K175" s="10">
        <v>1.336945E-3</v>
      </c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customHeight="1" x14ac:dyDescent="0.2">
      <c r="A176" s="34" t="s">
        <v>182</v>
      </c>
      <c r="B176" s="52">
        <v>638.22305800000004</v>
      </c>
      <c r="C176" s="52">
        <v>6.4780929059999997</v>
      </c>
      <c r="D176" s="52">
        <v>42.765318690000001</v>
      </c>
      <c r="E176" s="61">
        <v>31.883105619999998</v>
      </c>
      <c r="F176" s="66">
        <v>697.67643850000002</v>
      </c>
      <c r="G176" s="61">
        <v>8.1518374609999995</v>
      </c>
      <c r="H176" s="52">
        <v>690.08417959999997</v>
      </c>
      <c r="I176" s="52">
        <v>1641164</v>
      </c>
      <c r="J176" s="53">
        <v>48.359400000000001</v>
      </c>
      <c r="K176" s="10">
        <v>3.8840919767230803E-4</v>
      </c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5" ht="15.75" customHeight="1" x14ac:dyDescent="0.2">
      <c r="A177" s="9" t="s">
        <v>54</v>
      </c>
      <c r="B177" s="52">
        <v>66.588864509999993</v>
      </c>
      <c r="C177" s="52">
        <v>3.385430924</v>
      </c>
      <c r="D177" s="52">
        <v>3.9971388879999998</v>
      </c>
      <c r="E177" s="61">
        <v>23.67122694</v>
      </c>
      <c r="F177" s="67">
        <v>93.586091384028506</v>
      </c>
      <c r="G177" s="62">
        <v>7.79734771538849</v>
      </c>
      <c r="H177" s="52">
        <v>86.597905370000007</v>
      </c>
      <c r="I177" s="52">
        <v>110593</v>
      </c>
      <c r="J177" s="53">
        <v>82.714389167257806</v>
      </c>
      <c r="K177" s="10">
        <v>7.4711700000000005E-4</v>
      </c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</row>
    <row r="178" spans="1:25" ht="15.75" customHeight="1" x14ac:dyDescent="0.2">
      <c r="A178" s="12" t="s">
        <v>146</v>
      </c>
      <c r="B178" s="52">
        <v>36.96993509</v>
      </c>
      <c r="C178" s="52">
        <v>1.5076089660000001</v>
      </c>
      <c r="D178" s="52">
        <v>5.1348859859999996</v>
      </c>
      <c r="E178" s="61">
        <v>8.6559971610000002</v>
      </c>
      <c r="F178" s="66">
        <v>50.230270849999997</v>
      </c>
      <c r="G178" s="61">
        <v>5.7362797189999997</v>
      </c>
      <c r="H178" s="52">
        <v>45.151435980000002</v>
      </c>
      <c r="I178" s="52">
        <v>71808</v>
      </c>
      <c r="J178" s="53">
        <v>73.135137735625307</v>
      </c>
      <c r="K178" s="10">
        <v>1.048202E-3</v>
      </c>
      <c r="L178" s="13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ht="15.75" customHeight="1" x14ac:dyDescent="0.2">
      <c r="A179" s="9" t="s">
        <v>27</v>
      </c>
      <c r="B179" s="54">
        <v>102.294786083014</v>
      </c>
      <c r="C179" s="54">
        <v>3.1093404206246098</v>
      </c>
      <c r="D179" s="54">
        <v>11.3527224552503</v>
      </c>
      <c r="E179" s="63">
        <v>1511.9705312461599</v>
      </c>
      <c r="F179" s="68">
        <v>130.440785781377</v>
      </c>
      <c r="G179" s="63">
        <v>5.21275536538763</v>
      </c>
      <c r="H179" s="54">
        <v>125.54007719187101</v>
      </c>
      <c r="I179" s="54">
        <v>69625581</v>
      </c>
      <c r="J179" s="58">
        <v>71.689179342655194</v>
      </c>
      <c r="K179" s="10">
        <v>6.9745751344896104E-4</v>
      </c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</row>
    <row r="180" spans="1:25" ht="15.75" customHeight="1" x14ac:dyDescent="0.2">
      <c r="A180" s="9" t="s">
        <v>115</v>
      </c>
      <c r="B180" s="54">
        <v>552.46616413720596</v>
      </c>
      <c r="C180" s="54">
        <v>3.1547109445074502</v>
      </c>
      <c r="D180" s="54">
        <v>668.99065081050696</v>
      </c>
      <c r="E180" s="63">
        <v>225.439804375287</v>
      </c>
      <c r="F180" s="68">
        <v>1411.8899019538001</v>
      </c>
      <c r="G180" s="63">
        <v>5.1023478537060001</v>
      </c>
      <c r="H180" s="54">
        <v>1406.9724453977799</v>
      </c>
      <c r="I180" s="54">
        <v>4934340</v>
      </c>
      <c r="J180" s="53">
        <v>28.753302272806202</v>
      </c>
      <c r="K180" s="10">
        <v>1.3551679050057403E-3</v>
      </c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</row>
    <row r="181" spans="1:25" ht="15.75" customHeight="1" x14ac:dyDescent="0.2">
      <c r="A181" s="12" t="s">
        <v>48</v>
      </c>
      <c r="B181" s="52">
        <v>35.778972439999997</v>
      </c>
      <c r="C181" s="52">
        <v>3.7507326870000002</v>
      </c>
      <c r="D181" s="52">
        <v>5.5239935940000002</v>
      </c>
      <c r="E181" s="61">
        <v>3.7356162589999999</v>
      </c>
      <c r="F181" s="67">
        <v>47.8487075338574</v>
      </c>
      <c r="G181" s="62">
        <v>4.1127138881401102</v>
      </c>
      <c r="H181" s="52">
        <v>43.789316919999997</v>
      </c>
      <c r="I181" s="52">
        <v>97625</v>
      </c>
      <c r="J181" s="53">
        <v>46.8437697909281</v>
      </c>
      <c r="K181" s="10">
        <v>4.8359400000000001E-4</v>
      </c>
      <c r="L181" s="18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</row>
    <row r="182" spans="1:25" ht="15.75" customHeight="1" x14ac:dyDescent="0.2">
      <c r="A182" s="9" t="s">
        <v>180</v>
      </c>
      <c r="B182" s="52">
        <v>175.0991775</v>
      </c>
      <c r="C182" s="52">
        <v>3.4300665459999999</v>
      </c>
      <c r="D182" s="52">
        <v>11.35045279</v>
      </c>
      <c r="E182" s="61">
        <v>21.83099928</v>
      </c>
      <c r="F182" s="66">
        <v>207.68248249999999</v>
      </c>
      <c r="G182" s="61">
        <v>3.6365682160000001</v>
      </c>
      <c r="H182" s="52">
        <v>204.08415460000001</v>
      </c>
      <c r="I182" s="52">
        <v>287021</v>
      </c>
      <c r="J182" s="53">
        <v>69.745751344896107</v>
      </c>
      <c r="K182" s="10">
        <v>9.4612400000000012E-4</v>
      </c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5" ht="15.75" customHeight="1" x14ac:dyDescent="0.2">
      <c r="A183" s="9" t="s">
        <v>128</v>
      </c>
      <c r="B183" s="54">
        <v>53.969736053629703</v>
      </c>
      <c r="C183" s="54">
        <v>1.09905636867046</v>
      </c>
      <c r="D183" s="54">
        <v>4.1923527764671498</v>
      </c>
      <c r="E183" s="63">
        <v>12.9789466989966</v>
      </c>
      <c r="F183" s="68">
        <v>69.649929267178507</v>
      </c>
      <c r="G183" s="63">
        <v>3.4785124341445499</v>
      </c>
      <c r="H183" s="54">
        <v>66.608389071506593</v>
      </c>
      <c r="I183" s="54">
        <v>112002</v>
      </c>
      <c r="J183" s="53">
        <v>67.480259256918302</v>
      </c>
      <c r="K183" s="10">
        <v>4.8755499999999998E-4</v>
      </c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4" spans="1:25" ht="15.75" customHeight="1" x14ac:dyDescent="0.2">
      <c r="A184" s="9" t="s">
        <v>106</v>
      </c>
      <c r="B184" s="54">
        <v>1543.10559237344</v>
      </c>
      <c r="C184" s="54">
        <v>2.3930230003669299</v>
      </c>
      <c r="D184" s="54">
        <v>59.2202246401677</v>
      </c>
      <c r="E184" s="63">
        <v>132.44191281129599</v>
      </c>
      <c r="F184" s="68">
        <v>1688.9494844097101</v>
      </c>
      <c r="G184" s="63">
        <v>2.9666363484940299</v>
      </c>
      <c r="H184" s="54">
        <v>1686.2213924831501</v>
      </c>
      <c r="I184" s="54">
        <v>4207077</v>
      </c>
      <c r="J184" s="57">
        <v>38.154888040000003</v>
      </c>
      <c r="K184" s="10">
        <v>3.6212000000000001E-4</v>
      </c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</row>
    <row r="185" spans="1:25" ht="15.75" customHeight="1" x14ac:dyDescent="0.2">
      <c r="A185" s="9" t="s">
        <v>59</v>
      </c>
      <c r="B185" s="52">
        <v>544.98577320000004</v>
      </c>
      <c r="C185" s="52">
        <v>2.4542842980000001</v>
      </c>
      <c r="D185" s="52">
        <v>27.214854259999999</v>
      </c>
      <c r="E185" s="61">
        <v>166.93447509999999</v>
      </c>
      <c r="F185" s="67">
        <v>580.49604475595095</v>
      </c>
      <c r="G185" s="62">
        <v>2.4894691176242199</v>
      </c>
      <c r="H185" s="52">
        <v>578.03530060000003</v>
      </c>
      <c r="I185" s="52">
        <v>2832071</v>
      </c>
      <c r="J185" s="53">
        <v>20.264837889499699</v>
      </c>
      <c r="K185" s="10">
        <v>1.293974E-3</v>
      </c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</row>
    <row r="186" spans="1:25" ht="15.75" customHeight="1" x14ac:dyDescent="0.2">
      <c r="A186" s="34" t="s">
        <v>151</v>
      </c>
      <c r="B186" s="52">
        <v>457.99158629999999</v>
      </c>
      <c r="C186" s="52">
        <v>1.4546220969999999</v>
      </c>
      <c r="D186" s="52">
        <v>176.80458060000001</v>
      </c>
      <c r="E186" s="61">
        <v>85.76145751</v>
      </c>
      <c r="F186" s="66">
        <v>693.05485899999996</v>
      </c>
      <c r="G186" s="61">
        <v>2.262907582</v>
      </c>
      <c r="H186" s="52">
        <v>690.93147290000002</v>
      </c>
      <c r="I186" s="52">
        <v>1198574</v>
      </c>
      <c r="J186" s="53">
        <v>52.764894159795901</v>
      </c>
      <c r="K186" s="10">
        <v>4.40777E-4</v>
      </c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</row>
    <row r="187" spans="1:25" ht="15.75" customHeight="1" x14ac:dyDescent="0.2">
      <c r="A187" s="9" t="s">
        <v>188</v>
      </c>
      <c r="B187" s="52">
        <v>30.495864470000001</v>
      </c>
      <c r="C187" s="52">
        <v>1.187666264</v>
      </c>
      <c r="D187" s="52">
        <v>1.934956831</v>
      </c>
      <c r="E187" s="61">
        <v>5.972324499</v>
      </c>
      <c r="F187" s="66">
        <v>38.708287519999999</v>
      </c>
      <c r="G187" s="61">
        <v>1.685550168</v>
      </c>
      <c r="H187" s="52">
        <v>37.10013421</v>
      </c>
      <c r="I187" s="52">
        <v>97115</v>
      </c>
      <c r="J187" s="53">
        <v>43.743400000000001</v>
      </c>
      <c r="K187" s="10">
        <v>4.37434E-4</v>
      </c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</row>
    <row r="188" spans="1:25" ht="15.75" customHeight="1" x14ac:dyDescent="0.2">
      <c r="A188" s="9" t="s">
        <v>170</v>
      </c>
      <c r="B188" s="52">
        <v>40.012480910000001</v>
      </c>
      <c r="C188" s="52">
        <v>0.66826069300000002</v>
      </c>
      <c r="D188" s="52">
        <v>18.508644159999999</v>
      </c>
      <c r="E188" s="61">
        <v>8.7400377920000007</v>
      </c>
      <c r="F188" s="66">
        <v>66.702274520000003</v>
      </c>
      <c r="G188" s="61">
        <v>1.376834135</v>
      </c>
      <c r="H188" s="52">
        <v>65.384414620000001</v>
      </c>
      <c r="I188" s="52">
        <v>433296</v>
      </c>
      <c r="J188" s="53">
        <v>15.259538005985899</v>
      </c>
      <c r="K188" s="10">
        <v>8.913809999999999E-4</v>
      </c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</row>
    <row r="189" spans="1:25" ht="15.75" customHeight="1" x14ac:dyDescent="0.2">
      <c r="A189" s="9" t="s">
        <v>97</v>
      </c>
      <c r="B189" s="54">
        <v>102.5001012</v>
      </c>
      <c r="C189" s="54">
        <v>0.651441253</v>
      </c>
      <c r="D189" s="54">
        <v>102.5666937</v>
      </c>
      <c r="E189" s="63">
        <v>19.182935839999999</v>
      </c>
      <c r="F189" s="68">
        <v>217.05416170000001</v>
      </c>
      <c r="G189" s="63">
        <v>0.85644129400000002</v>
      </c>
      <c r="H189" s="54">
        <v>216.22408469999999</v>
      </c>
      <c r="I189" s="54">
        <v>620001</v>
      </c>
      <c r="J189" s="53">
        <v>35.090799599999997</v>
      </c>
      <c r="K189" s="10">
        <v>4.58815E-4</v>
      </c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</row>
    <row r="190" spans="1:25" ht="15.75" customHeight="1" x14ac:dyDescent="0.2">
      <c r="A190" s="9" t="s">
        <v>90</v>
      </c>
      <c r="B190" s="54">
        <v>161.8048661</v>
      </c>
      <c r="C190" s="54">
        <v>0.17324347000000001</v>
      </c>
      <c r="D190" s="54">
        <v>89.810664729999999</v>
      </c>
      <c r="E190" s="63">
        <v>98.521157930000001</v>
      </c>
      <c r="F190" s="68">
        <v>334.19638450000002</v>
      </c>
      <c r="G190" s="63">
        <v>0.57463849199999995</v>
      </c>
      <c r="H190" s="54">
        <v>333.68876699999998</v>
      </c>
      <c r="I190" s="54">
        <v>504062</v>
      </c>
      <c r="J190" s="53">
        <v>76.088478300000006</v>
      </c>
      <c r="K190" s="10">
        <v>6.27090988250413E-4</v>
      </c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</row>
    <row r="191" spans="1:25" ht="15.75" customHeight="1" x14ac:dyDescent="0.2">
      <c r="A191" s="9" t="s">
        <v>120</v>
      </c>
      <c r="B191" s="54">
        <v>18.757250178198198</v>
      </c>
      <c r="C191" s="54">
        <v>0.18963561577438401</v>
      </c>
      <c r="D191" s="54">
        <v>50.2336146960387</v>
      </c>
      <c r="E191" s="63">
        <v>10.7443244820687</v>
      </c>
      <c r="F191" s="68">
        <v>78.419438593859894</v>
      </c>
      <c r="G191" s="63">
        <v>0.25912538832062698</v>
      </c>
      <c r="H191" s="54">
        <v>78.166277863729306</v>
      </c>
      <c r="I191" s="54">
        <v>360563</v>
      </c>
      <c r="J191" s="53">
        <v>22.738427703629601</v>
      </c>
      <c r="K191" s="10">
        <v>8.913809999999999E-4</v>
      </c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</row>
    <row r="192" spans="1:25" ht="15.75" customHeight="1" thickBot="1" x14ac:dyDescent="0.25">
      <c r="A192" s="9" t="s">
        <v>190</v>
      </c>
      <c r="B192" s="52">
        <v>13.50752048</v>
      </c>
      <c r="C192" s="52">
        <v>3.0154622999999998E-2</v>
      </c>
      <c r="D192" s="52">
        <v>23.314437470000001</v>
      </c>
      <c r="E192" s="61">
        <v>2.7665983669999998</v>
      </c>
      <c r="F192" s="70">
        <v>38.11109896</v>
      </c>
      <c r="G192" s="61">
        <v>5.3575522E-2</v>
      </c>
      <c r="H192" s="52">
        <v>38.0612596</v>
      </c>
      <c r="I192" s="52">
        <v>77146</v>
      </c>
      <c r="J192" s="53">
        <v>45.881500000000003</v>
      </c>
      <c r="K192" s="10">
        <v>1.174313E-3</v>
      </c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</row>
    <row r="193" spans="1:25" ht="15.75" customHeight="1" thickTop="1" x14ac:dyDescent="0.2">
      <c r="A193" s="3"/>
      <c r="B193" s="3"/>
      <c r="C193" s="3"/>
      <c r="D193" s="3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</row>
    <row r="194" spans="1:25" ht="15.75" customHeight="1" x14ac:dyDescent="0.2">
      <c r="A194" s="3" t="s">
        <v>208</v>
      </c>
      <c r="B194" s="3"/>
      <c r="C194" s="3"/>
      <c r="D194" s="3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</row>
    <row r="195" spans="1:25" ht="15.75" customHeight="1" x14ac:dyDescent="0.2">
      <c r="A195" s="3"/>
      <c r="B195" s="3"/>
      <c r="C195" s="3"/>
      <c r="D195" s="3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</row>
    <row r="196" spans="1:25" ht="15.75" customHeight="1" x14ac:dyDescent="0.2">
      <c r="A196" s="3"/>
      <c r="B196" s="3"/>
      <c r="C196" s="3"/>
      <c r="D196" s="3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</row>
    <row r="197" spans="1:25" ht="15.75" customHeight="1" x14ac:dyDescent="0.2">
      <c r="A197" s="3"/>
      <c r="B197" s="3"/>
      <c r="C197" s="3"/>
      <c r="D197" s="3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</row>
    <row r="198" spans="1:25" ht="15.75" customHeight="1" x14ac:dyDescent="0.2">
      <c r="A198" s="3"/>
      <c r="B198" s="3"/>
      <c r="C198" s="3"/>
      <c r="D198" s="3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</row>
    <row r="199" spans="1:25" ht="15.75" customHeight="1" x14ac:dyDescent="0.2">
      <c r="A199" s="3"/>
      <c r="B199" s="3"/>
      <c r="C199" s="3"/>
      <c r="D199" s="3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</row>
    <row r="200" spans="1:25" ht="15.75" customHeight="1" x14ac:dyDescent="0.2">
      <c r="A200" s="3"/>
      <c r="B200" s="3"/>
      <c r="C200" s="3"/>
      <c r="D200" s="3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</row>
    <row r="201" spans="1:25" ht="15.75" customHeight="1" x14ac:dyDescent="0.2">
      <c r="A201" s="3"/>
      <c r="B201" s="3"/>
      <c r="C201" s="3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</row>
    <row r="202" spans="1:25" ht="15.75" customHeight="1" x14ac:dyDescent="0.2">
      <c r="A202" s="3"/>
      <c r="B202" s="3"/>
      <c r="C202" s="3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</row>
    <row r="203" spans="1:25" ht="15.75" customHeight="1" x14ac:dyDescent="0.2">
      <c r="A203" s="3"/>
      <c r="B203" s="3"/>
      <c r="C203" s="3"/>
      <c r="D203" s="3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</row>
    <row r="204" spans="1:25" ht="15.75" customHeight="1" x14ac:dyDescent="0.2">
      <c r="A204" s="3"/>
      <c r="B204" s="3"/>
      <c r="C204" s="3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</row>
    <row r="205" spans="1:25" ht="15.75" customHeight="1" x14ac:dyDescent="0.2">
      <c r="A205" s="3"/>
      <c r="B205" s="3"/>
      <c r="C205" s="3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</row>
    <row r="206" spans="1:25" ht="15.75" customHeight="1" x14ac:dyDescent="0.2">
      <c r="A206" s="3"/>
      <c r="B206" s="3"/>
      <c r="C206" s="3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</row>
    <row r="207" spans="1:25" ht="15.75" customHeight="1" x14ac:dyDescent="0.2">
      <c r="A207" s="3"/>
      <c r="B207" s="3"/>
      <c r="C207" s="3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</row>
    <row r="208" spans="1:25" ht="15.75" customHeight="1" x14ac:dyDescent="0.2">
      <c r="A208" s="3"/>
      <c r="B208" s="3"/>
      <c r="C208" s="3"/>
      <c r="D208" s="3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</row>
    <row r="209" spans="1:25" ht="15.75" customHeight="1" x14ac:dyDescent="0.2">
      <c r="A209" s="3"/>
      <c r="B209" s="3"/>
      <c r="C209" s="3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</row>
    <row r="210" spans="1:25" ht="15.75" customHeight="1" x14ac:dyDescent="0.2">
      <c r="A210" s="3"/>
      <c r="B210" s="3"/>
      <c r="C210" s="3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</row>
    <row r="211" spans="1:25" ht="15.75" customHeight="1" x14ac:dyDescent="0.2">
      <c r="A211" s="3"/>
      <c r="B211" s="3"/>
      <c r="C211" s="3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</row>
    <row r="212" spans="1:25" ht="15.75" customHeight="1" x14ac:dyDescent="0.2">
      <c r="A212" s="3"/>
      <c r="B212" s="3"/>
      <c r="C212" s="3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</row>
    <row r="213" spans="1:25" ht="15.75" customHeight="1" x14ac:dyDescent="0.2">
      <c r="A213" s="3"/>
      <c r="B213" s="3"/>
      <c r="C213" s="3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</row>
    <row r="214" spans="1:25" ht="15.75" customHeight="1" x14ac:dyDescent="0.2">
      <c r="A214" s="3"/>
      <c r="B214" s="3"/>
      <c r="C214" s="3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</row>
    <row r="215" spans="1:25" ht="15.75" customHeight="1" x14ac:dyDescent="0.2">
      <c r="A215" s="3"/>
      <c r="B215" s="3"/>
      <c r="C215" s="3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</row>
    <row r="216" spans="1:25" ht="15.75" customHeight="1" x14ac:dyDescent="0.2">
      <c r="A216" s="3"/>
      <c r="B216" s="3"/>
      <c r="C216" s="3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</row>
    <row r="217" spans="1:25" ht="15.75" customHeight="1" x14ac:dyDescent="0.2">
      <c r="A217" s="3"/>
      <c r="B217" s="3"/>
      <c r="C217" s="3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</row>
    <row r="218" spans="1:25" ht="15.75" customHeight="1" x14ac:dyDescent="0.2">
      <c r="A218" s="3"/>
      <c r="B218" s="3"/>
      <c r="C218" s="3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</row>
    <row r="219" spans="1:25" ht="15.75" customHeight="1" x14ac:dyDescent="0.2">
      <c r="A219" s="3"/>
      <c r="B219" s="3"/>
      <c r="C219" s="3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</row>
    <row r="220" spans="1:25" ht="15.75" customHeight="1" x14ac:dyDescent="0.2">
      <c r="A220" s="3"/>
      <c r="B220" s="3"/>
      <c r="C220" s="3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</row>
    <row r="221" spans="1:25" ht="15.75" customHeight="1" x14ac:dyDescent="0.2">
      <c r="A221" s="3"/>
      <c r="B221" s="3"/>
      <c r="C221" s="3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</row>
    <row r="222" spans="1:25" ht="15.75" customHeight="1" x14ac:dyDescent="0.2">
      <c r="A222" s="3"/>
      <c r="B222" s="3"/>
      <c r="C222" s="3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</row>
    <row r="223" spans="1:25" ht="15.75" customHeight="1" x14ac:dyDescent="0.2">
      <c r="A223" s="3"/>
      <c r="B223" s="3"/>
      <c r="C223" s="3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</row>
    <row r="224" spans="1:25" ht="15.75" customHeight="1" x14ac:dyDescent="0.2">
      <c r="A224" s="3"/>
      <c r="B224" s="3"/>
      <c r="C224" s="3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</row>
    <row r="225" spans="1:25" ht="15.75" customHeight="1" x14ac:dyDescent="0.2">
      <c r="A225" s="3"/>
      <c r="B225" s="3"/>
      <c r="C225" s="3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</row>
    <row r="226" spans="1:25" ht="15.75" customHeight="1" x14ac:dyDescent="0.2">
      <c r="A226" s="3"/>
      <c r="B226" s="3"/>
      <c r="C226" s="3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</row>
    <row r="227" spans="1:25" ht="15.75" customHeight="1" x14ac:dyDescent="0.2">
      <c r="A227" s="3"/>
      <c r="B227" s="3"/>
      <c r="C227" s="3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</row>
    <row r="228" spans="1:25" ht="15.75" customHeight="1" x14ac:dyDescent="0.2">
      <c r="A228" s="3"/>
      <c r="B228" s="3"/>
      <c r="C228" s="3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</row>
    <row r="229" spans="1:25" ht="15.75" customHeight="1" x14ac:dyDescent="0.2">
      <c r="A229" s="3"/>
      <c r="B229" s="3"/>
      <c r="C229" s="3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</row>
    <row r="230" spans="1:25" ht="15.75" customHeight="1" x14ac:dyDescent="0.2">
      <c r="A230" s="3"/>
      <c r="B230" s="3"/>
      <c r="C230" s="3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</row>
    <row r="231" spans="1:25" ht="15.75" customHeight="1" x14ac:dyDescent="0.2">
      <c r="A231" s="3"/>
      <c r="B231" s="3"/>
      <c r="C231" s="3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</row>
    <row r="232" spans="1:25" ht="15.75" customHeight="1" x14ac:dyDescent="0.2">
      <c r="A232" s="3"/>
      <c r="B232" s="3"/>
      <c r="C232" s="3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</row>
    <row r="233" spans="1:25" ht="15.75" customHeight="1" x14ac:dyDescent="0.2">
      <c r="A233" s="3"/>
      <c r="B233" s="3"/>
      <c r="C233" s="3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</row>
    <row r="234" spans="1:25" ht="15.75" customHeight="1" x14ac:dyDescent="0.2">
      <c r="A234" s="3"/>
      <c r="B234" s="3"/>
      <c r="C234" s="3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</row>
    <row r="235" spans="1:25" ht="15.75" customHeight="1" x14ac:dyDescent="0.2">
      <c r="A235" s="3"/>
      <c r="B235" s="3"/>
      <c r="C235" s="3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</row>
    <row r="236" spans="1:25" ht="15.75" customHeight="1" x14ac:dyDescent="0.2">
      <c r="A236" s="3"/>
      <c r="B236" s="3"/>
      <c r="C236" s="3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</row>
    <row r="237" spans="1:25" ht="15.75" customHeight="1" x14ac:dyDescent="0.2">
      <c r="A237" s="3"/>
      <c r="B237" s="3"/>
      <c r="C237" s="3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</row>
    <row r="238" spans="1:25" ht="15.75" customHeight="1" x14ac:dyDescent="0.2">
      <c r="A238" s="3"/>
      <c r="B238" s="3"/>
      <c r="C238" s="3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</row>
    <row r="239" spans="1:25" ht="15.75" customHeight="1" x14ac:dyDescent="0.2">
      <c r="A239" s="3"/>
      <c r="B239" s="3"/>
      <c r="C239" s="3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</row>
    <row r="240" spans="1:25" ht="15.75" customHeight="1" x14ac:dyDescent="0.2">
      <c r="A240" s="3"/>
      <c r="B240" s="3"/>
      <c r="C240" s="3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</row>
    <row r="241" spans="1:25" ht="15.75" customHeight="1" x14ac:dyDescent="0.2">
      <c r="A241" s="3"/>
      <c r="B241" s="3"/>
      <c r="C241" s="3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</row>
    <row r="242" spans="1:25" ht="15.75" customHeight="1" x14ac:dyDescent="0.2">
      <c r="A242" s="3"/>
      <c r="B242" s="3"/>
      <c r="C242" s="3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</row>
    <row r="243" spans="1:25" ht="15.75" customHeight="1" x14ac:dyDescent="0.2">
      <c r="A243" s="3"/>
      <c r="B243" s="3"/>
      <c r="C243" s="3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</row>
    <row r="244" spans="1:25" ht="15.75" customHeight="1" x14ac:dyDescent="0.2">
      <c r="A244" s="3"/>
      <c r="B244" s="3"/>
      <c r="C244" s="3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</row>
    <row r="245" spans="1:25" ht="15.75" customHeight="1" x14ac:dyDescent="0.2">
      <c r="A245" s="3"/>
      <c r="B245" s="3"/>
      <c r="C245" s="3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</row>
    <row r="246" spans="1:25" ht="15.75" customHeight="1" x14ac:dyDescent="0.2">
      <c r="A246" s="3"/>
      <c r="B246" s="3"/>
      <c r="C246" s="3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</row>
    <row r="247" spans="1:25" ht="15.75" customHeight="1" x14ac:dyDescent="0.2">
      <c r="A247" s="3"/>
      <c r="B247" s="3"/>
      <c r="C247" s="3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</row>
    <row r="248" spans="1:25" ht="15.75" customHeight="1" x14ac:dyDescent="0.2">
      <c r="A248" s="3"/>
      <c r="B248" s="3"/>
      <c r="C248" s="3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</row>
    <row r="249" spans="1:25" ht="15.75" customHeight="1" x14ac:dyDescent="0.2">
      <c r="A249" s="3"/>
      <c r="B249" s="3"/>
      <c r="C249" s="3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</row>
    <row r="250" spans="1:25" ht="15.75" customHeight="1" x14ac:dyDescent="0.2">
      <c r="A250" s="3"/>
      <c r="B250" s="3"/>
      <c r="C250" s="3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</row>
    <row r="251" spans="1:25" ht="15.75" customHeight="1" x14ac:dyDescent="0.2">
      <c r="A251" s="3"/>
      <c r="B251" s="3"/>
      <c r="C251" s="3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</row>
    <row r="252" spans="1:25" ht="15.75" customHeight="1" x14ac:dyDescent="0.2">
      <c r="A252" s="3"/>
      <c r="B252" s="3"/>
      <c r="C252" s="3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</row>
    <row r="253" spans="1:25" ht="15.75" customHeight="1" x14ac:dyDescent="0.2">
      <c r="A253" s="3"/>
      <c r="B253" s="3"/>
      <c r="C253" s="3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</row>
    <row r="254" spans="1:25" ht="15.75" customHeight="1" x14ac:dyDescent="0.2">
      <c r="A254" s="3"/>
      <c r="B254" s="3"/>
      <c r="C254" s="3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</row>
    <row r="255" spans="1:25" ht="15.75" customHeight="1" x14ac:dyDescent="0.2">
      <c r="A255" s="3"/>
      <c r="B255" s="3"/>
      <c r="C255" s="3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</row>
    <row r="256" spans="1:25" ht="15.75" customHeight="1" x14ac:dyDescent="0.2">
      <c r="A256" s="3"/>
      <c r="B256" s="3"/>
      <c r="C256" s="3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</row>
    <row r="257" spans="1:25" ht="15.75" customHeight="1" x14ac:dyDescent="0.2">
      <c r="A257" s="3"/>
      <c r="B257" s="3"/>
      <c r="C257" s="3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</row>
    <row r="258" spans="1:25" ht="15.75" customHeight="1" x14ac:dyDescent="0.2">
      <c r="A258" s="3"/>
      <c r="B258" s="3"/>
      <c r="C258" s="3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</row>
    <row r="259" spans="1:25" ht="15.75" customHeight="1" x14ac:dyDescent="0.2">
      <c r="A259" s="3"/>
      <c r="B259" s="3"/>
      <c r="C259" s="3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</row>
    <row r="260" spans="1:25" ht="15.75" customHeight="1" x14ac:dyDescent="0.2">
      <c r="A260" s="3"/>
      <c r="B260" s="3"/>
      <c r="C260" s="3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</row>
    <row r="261" spans="1:25" ht="15.75" customHeight="1" x14ac:dyDescent="0.2">
      <c r="A261" s="3"/>
      <c r="B261" s="3"/>
      <c r="C261" s="3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</row>
    <row r="262" spans="1:25" ht="15.75" customHeight="1" x14ac:dyDescent="0.2">
      <c r="A262" s="3"/>
      <c r="B262" s="3"/>
      <c r="C262" s="3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</row>
    <row r="263" spans="1:25" ht="15.75" customHeight="1" x14ac:dyDescent="0.2">
      <c r="A263" s="3"/>
      <c r="B263" s="3"/>
      <c r="C263" s="3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</row>
    <row r="264" spans="1:25" ht="15.75" customHeight="1" x14ac:dyDescent="0.2">
      <c r="A264" s="3"/>
      <c r="B264" s="3"/>
      <c r="C264" s="3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</row>
    <row r="265" spans="1:25" ht="15.75" customHeight="1" x14ac:dyDescent="0.2">
      <c r="A265" s="3"/>
      <c r="B265" s="3"/>
      <c r="C265" s="3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</row>
    <row r="266" spans="1:25" ht="15.75" customHeight="1" x14ac:dyDescent="0.2">
      <c r="A266" s="3"/>
      <c r="B266" s="3"/>
      <c r="C266" s="3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</row>
    <row r="267" spans="1:25" ht="15.75" customHeight="1" x14ac:dyDescent="0.2">
      <c r="A267" s="3"/>
      <c r="B267" s="3"/>
      <c r="C267" s="3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</row>
    <row r="268" spans="1:25" ht="15.75" customHeight="1" x14ac:dyDescent="0.2">
      <c r="A268" s="3"/>
      <c r="B268" s="3"/>
      <c r="C268" s="3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</row>
    <row r="269" spans="1:25" ht="15.75" customHeight="1" x14ac:dyDescent="0.2">
      <c r="A269" s="3"/>
      <c r="B269" s="3"/>
      <c r="C269" s="3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</row>
    <row r="270" spans="1:25" ht="15.75" customHeight="1" x14ac:dyDescent="0.2">
      <c r="A270" s="3"/>
      <c r="B270" s="3"/>
      <c r="C270" s="3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</row>
    <row r="271" spans="1:25" ht="15.75" customHeight="1" x14ac:dyDescent="0.2">
      <c r="A271" s="3"/>
      <c r="B271" s="3"/>
      <c r="C271" s="3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</row>
    <row r="272" spans="1:25" ht="15.75" customHeight="1" x14ac:dyDescent="0.2">
      <c r="A272" s="3"/>
      <c r="B272" s="3"/>
      <c r="C272" s="3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</row>
    <row r="273" spans="1:25" ht="15.75" customHeight="1" x14ac:dyDescent="0.2">
      <c r="A273" s="3"/>
      <c r="B273" s="3"/>
      <c r="C273" s="3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</row>
    <row r="274" spans="1:25" ht="15.75" customHeight="1" x14ac:dyDescent="0.2">
      <c r="A274" s="3"/>
      <c r="B274" s="3"/>
      <c r="C274" s="3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</row>
    <row r="275" spans="1:25" ht="15.75" customHeight="1" x14ac:dyDescent="0.2">
      <c r="A275" s="3"/>
      <c r="B275" s="3"/>
      <c r="C275" s="3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</row>
    <row r="276" spans="1:25" ht="15.75" customHeight="1" x14ac:dyDescent="0.2">
      <c r="A276" s="3"/>
      <c r="B276" s="3"/>
      <c r="C276" s="3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</row>
    <row r="277" spans="1:25" ht="15.75" customHeight="1" x14ac:dyDescent="0.2">
      <c r="A277" s="3"/>
      <c r="B277" s="3"/>
      <c r="C277" s="3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</row>
    <row r="278" spans="1:25" ht="15.75" customHeight="1" x14ac:dyDescent="0.2">
      <c r="A278" s="3"/>
      <c r="B278" s="3"/>
      <c r="C278" s="3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</row>
    <row r="279" spans="1:25" ht="15.75" customHeight="1" x14ac:dyDescent="0.2">
      <c r="A279" s="3"/>
      <c r="B279" s="3"/>
      <c r="C279" s="3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</row>
    <row r="280" spans="1:25" ht="15.75" customHeight="1" x14ac:dyDescent="0.2">
      <c r="A280" s="3"/>
      <c r="B280" s="3"/>
      <c r="C280" s="3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</row>
    <row r="281" spans="1:25" ht="15.75" customHeight="1" x14ac:dyDescent="0.2">
      <c r="A281" s="3"/>
      <c r="B281" s="3"/>
      <c r="C281" s="3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</row>
    <row r="282" spans="1:25" ht="15.75" customHeight="1" x14ac:dyDescent="0.2">
      <c r="A282" s="3"/>
      <c r="B282" s="3"/>
      <c r="C282" s="3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</row>
    <row r="283" spans="1:25" ht="15.75" customHeight="1" x14ac:dyDescent="0.2">
      <c r="A283" s="3"/>
      <c r="B283" s="3"/>
      <c r="C283" s="3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</row>
    <row r="284" spans="1:25" ht="15.75" customHeight="1" x14ac:dyDescent="0.2">
      <c r="A284" s="3"/>
      <c r="B284" s="3"/>
      <c r="C284" s="3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</row>
    <row r="285" spans="1:25" ht="15.75" customHeight="1" x14ac:dyDescent="0.2">
      <c r="A285" s="3"/>
      <c r="B285" s="3"/>
      <c r="C285" s="3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</row>
    <row r="286" spans="1:25" ht="15.75" customHeight="1" x14ac:dyDescent="0.2">
      <c r="A286" s="3"/>
      <c r="B286" s="3"/>
      <c r="C286" s="3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</row>
    <row r="287" spans="1:25" ht="15.75" customHeight="1" x14ac:dyDescent="0.2">
      <c r="A287" s="3"/>
      <c r="B287" s="3"/>
      <c r="C287" s="3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</row>
    <row r="288" spans="1:25" ht="15.75" customHeight="1" x14ac:dyDescent="0.2">
      <c r="A288" s="3"/>
      <c r="B288" s="3"/>
      <c r="C288" s="3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</row>
    <row r="289" spans="1:25" ht="15.75" customHeight="1" x14ac:dyDescent="0.2">
      <c r="A289" s="3"/>
      <c r="B289" s="3"/>
      <c r="C289" s="3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</row>
    <row r="290" spans="1:25" ht="15.75" customHeight="1" x14ac:dyDescent="0.2">
      <c r="A290" s="3"/>
      <c r="B290" s="3"/>
      <c r="C290" s="3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</row>
    <row r="291" spans="1:25" ht="15.75" customHeight="1" x14ac:dyDescent="0.2">
      <c r="A291" s="3"/>
      <c r="B291" s="3"/>
      <c r="C291" s="3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</row>
    <row r="292" spans="1:25" ht="15.75" customHeight="1" x14ac:dyDescent="0.2">
      <c r="A292" s="3"/>
      <c r="B292" s="3"/>
      <c r="C292" s="3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</row>
    <row r="293" spans="1:25" ht="15.75" customHeight="1" x14ac:dyDescent="0.2">
      <c r="A293" s="3"/>
      <c r="B293" s="3"/>
      <c r="C293" s="3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</row>
    <row r="294" spans="1:25" ht="15.75" customHeight="1" x14ac:dyDescent="0.2">
      <c r="A294" s="3"/>
      <c r="B294" s="3"/>
      <c r="C294" s="3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</row>
    <row r="295" spans="1:25" ht="15.75" customHeight="1" x14ac:dyDescent="0.2">
      <c r="A295" s="3"/>
      <c r="B295" s="3"/>
      <c r="C295" s="3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</row>
    <row r="296" spans="1:25" ht="15.75" customHeight="1" x14ac:dyDescent="0.2">
      <c r="A296" s="3"/>
      <c r="B296" s="3"/>
      <c r="C296" s="3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</row>
    <row r="297" spans="1:25" ht="15.75" customHeight="1" x14ac:dyDescent="0.2">
      <c r="A297" s="3"/>
      <c r="B297" s="3"/>
      <c r="C297" s="3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</row>
    <row r="298" spans="1:25" ht="15.75" customHeight="1" x14ac:dyDescent="0.2">
      <c r="A298" s="3"/>
      <c r="B298" s="3"/>
      <c r="C298" s="3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</row>
    <row r="299" spans="1:25" ht="15.75" customHeight="1" x14ac:dyDescent="0.2">
      <c r="A299" s="3"/>
      <c r="B299" s="3"/>
      <c r="C299" s="3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</row>
    <row r="300" spans="1:25" ht="15.75" customHeight="1" x14ac:dyDescent="0.2">
      <c r="A300" s="3"/>
      <c r="B300" s="3"/>
      <c r="C300" s="3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</row>
    <row r="301" spans="1:25" ht="15.75" customHeight="1" x14ac:dyDescent="0.2">
      <c r="A301" s="3"/>
      <c r="B301" s="3"/>
      <c r="C301" s="3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</row>
    <row r="302" spans="1:25" ht="15.75" customHeight="1" x14ac:dyDescent="0.2">
      <c r="A302" s="3"/>
      <c r="B302" s="3"/>
      <c r="C302" s="3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</row>
    <row r="303" spans="1:25" ht="15.75" customHeight="1" x14ac:dyDescent="0.2">
      <c r="A303" s="3"/>
      <c r="B303" s="3"/>
      <c r="C303" s="3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</row>
    <row r="304" spans="1:25" ht="15.75" customHeight="1" x14ac:dyDescent="0.2">
      <c r="A304" s="3"/>
      <c r="B304" s="3"/>
      <c r="C304" s="3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</row>
    <row r="305" spans="1:25" ht="15.75" customHeight="1" x14ac:dyDescent="0.2">
      <c r="A305" s="3"/>
      <c r="B305" s="3"/>
      <c r="C305" s="3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</row>
    <row r="306" spans="1:25" ht="15.75" customHeight="1" x14ac:dyDescent="0.2">
      <c r="A306" s="3"/>
      <c r="B306" s="3"/>
      <c r="C306" s="3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</row>
    <row r="307" spans="1:25" ht="15.75" customHeight="1" x14ac:dyDescent="0.2">
      <c r="A307" s="3"/>
      <c r="B307" s="3"/>
      <c r="C307" s="3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</row>
    <row r="308" spans="1:25" ht="15.75" customHeight="1" x14ac:dyDescent="0.2">
      <c r="A308" s="3"/>
      <c r="B308" s="3"/>
      <c r="C308" s="3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</row>
    <row r="309" spans="1:25" ht="15.75" customHeight="1" x14ac:dyDescent="0.2">
      <c r="A309" s="3"/>
      <c r="B309" s="3"/>
      <c r="C309" s="3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</row>
    <row r="310" spans="1:25" ht="15.75" customHeight="1" x14ac:dyDescent="0.2">
      <c r="A310" s="3"/>
      <c r="B310" s="3"/>
      <c r="C310" s="3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</row>
    <row r="311" spans="1:25" ht="15.75" customHeight="1" x14ac:dyDescent="0.2">
      <c r="A311" s="3"/>
      <c r="B311" s="3"/>
      <c r="C311" s="3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</row>
    <row r="312" spans="1:25" ht="15.75" customHeight="1" x14ac:dyDescent="0.2">
      <c r="A312" s="3"/>
      <c r="B312" s="3"/>
      <c r="C312" s="3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</row>
    <row r="313" spans="1:25" ht="15.75" customHeight="1" x14ac:dyDescent="0.2">
      <c r="A313" s="3"/>
      <c r="B313" s="3"/>
      <c r="C313" s="3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</row>
    <row r="314" spans="1:25" ht="15.75" customHeight="1" x14ac:dyDescent="0.2">
      <c r="A314" s="3"/>
      <c r="B314" s="3"/>
      <c r="C314" s="3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</row>
    <row r="315" spans="1:25" ht="15.75" customHeight="1" x14ac:dyDescent="0.2">
      <c r="A315" s="3"/>
      <c r="B315" s="3"/>
      <c r="C315" s="3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</row>
    <row r="316" spans="1:25" ht="15.75" customHeight="1" x14ac:dyDescent="0.2">
      <c r="A316" s="3"/>
      <c r="B316" s="3"/>
      <c r="C316" s="3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</row>
    <row r="317" spans="1:25" ht="15.75" customHeight="1" x14ac:dyDescent="0.2">
      <c r="A317" s="3"/>
      <c r="B317" s="3"/>
      <c r="C317" s="3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</row>
    <row r="318" spans="1:25" ht="15.75" customHeight="1" x14ac:dyDescent="0.2">
      <c r="A318" s="3"/>
      <c r="B318" s="3"/>
      <c r="C318" s="3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</row>
    <row r="319" spans="1:25" ht="15.75" customHeight="1" x14ac:dyDescent="0.2">
      <c r="A319" s="3"/>
      <c r="B319" s="3"/>
      <c r="C319" s="3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</row>
    <row r="320" spans="1:25" ht="15.75" customHeight="1" x14ac:dyDescent="0.2">
      <c r="A320" s="3"/>
      <c r="B320" s="3"/>
      <c r="C320" s="3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</row>
    <row r="321" spans="1:25" ht="15.75" customHeight="1" x14ac:dyDescent="0.2">
      <c r="A321" s="3"/>
      <c r="B321" s="3"/>
      <c r="C321" s="3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</row>
    <row r="322" spans="1:25" ht="15.75" customHeight="1" x14ac:dyDescent="0.2">
      <c r="A322" s="3"/>
      <c r="B322" s="3"/>
      <c r="C322" s="3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</row>
    <row r="323" spans="1:25" ht="15.75" customHeight="1" x14ac:dyDescent="0.2">
      <c r="A323" s="3"/>
      <c r="B323" s="3"/>
      <c r="C323" s="3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5" ht="15.75" customHeight="1" x14ac:dyDescent="0.2">
      <c r="A324" s="3"/>
      <c r="B324" s="3"/>
      <c r="C324" s="3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5" ht="15.75" customHeight="1" x14ac:dyDescent="0.2">
      <c r="A325" s="3"/>
      <c r="B325" s="3"/>
      <c r="C325" s="3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6" spans="1:25" ht="15.75" customHeight="1" x14ac:dyDescent="0.2">
      <c r="A326" s="3"/>
      <c r="B326" s="3"/>
      <c r="C326" s="3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</row>
    <row r="327" spans="1:25" ht="15.75" customHeight="1" x14ac:dyDescent="0.2">
      <c r="A327" s="3"/>
      <c r="B327" s="3"/>
      <c r="C327" s="3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</row>
    <row r="328" spans="1:25" ht="15.75" customHeight="1" x14ac:dyDescent="0.2">
      <c r="A328" s="3"/>
      <c r="B328" s="3"/>
      <c r="C328" s="3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</row>
    <row r="329" spans="1:25" ht="15.75" customHeight="1" x14ac:dyDescent="0.2">
      <c r="A329" s="3"/>
      <c r="B329" s="3"/>
      <c r="C329" s="3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</row>
    <row r="330" spans="1:25" ht="15.75" customHeight="1" x14ac:dyDescent="0.2">
      <c r="A330" s="3"/>
      <c r="B330" s="3"/>
      <c r="C330" s="3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</row>
    <row r="331" spans="1:25" ht="15.75" customHeight="1" x14ac:dyDescent="0.2">
      <c r="A331" s="3"/>
      <c r="B331" s="3"/>
      <c r="C331" s="3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</row>
    <row r="332" spans="1:25" ht="15.75" customHeight="1" x14ac:dyDescent="0.2">
      <c r="A332" s="3"/>
      <c r="B332" s="3"/>
      <c r="C332" s="3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</row>
    <row r="333" spans="1:25" ht="15.75" customHeight="1" x14ac:dyDescent="0.2">
      <c r="A333" s="3"/>
      <c r="B333" s="3"/>
      <c r="C333" s="3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</row>
    <row r="334" spans="1:25" ht="15.75" customHeight="1" x14ac:dyDescent="0.2">
      <c r="A334" s="3"/>
      <c r="B334" s="3"/>
      <c r="C334" s="3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</row>
    <row r="335" spans="1:25" ht="15.75" customHeight="1" x14ac:dyDescent="0.2">
      <c r="A335" s="3"/>
      <c r="B335" s="3"/>
      <c r="C335" s="3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</row>
    <row r="336" spans="1:25" ht="15.75" customHeight="1" x14ac:dyDescent="0.2">
      <c r="A336" s="3"/>
      <c r="B336" s="3"/>
      <c r="C336" s="3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</row>
    <row r="337" spans="1:25" ht="15.75" customHeight="1" x14ac:dyDescent="0.2">
      <c r="A337" s="3"/>
      <c r="B337" s="3"/>
      <c r="C337" s="3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</row>
    <row r="338" spans="1:25" ht="15.75" customHeight="1" x14ac:dyDescent="0.2">
      <c r="A338" s="3"/>
      <c r="B338" s="3"/>
      <c r="C338" s="3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</row>
    <row r="339" spans="1:25" ht="15.75" customHeight="1" x14ac:dyDescent="0.2">
      <c r="A339" s="3"/>
      <c r="B339" s="3"/>
      <c r="C339" s="3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</row>
    <row r="340" spans="1:25" ht="15.75" customHeight="1" x14ac:dyDescent="0.2">
      <c r="A340" s="3"/>
      <c r="B340" s="3"/>
      <c r="C340" s="3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</row>
    <row r="341" spans="1:25" ht="15.75" customHeight="1" x14ac:dyDescent="0.2">
      <c r="A341" s="3"/>
      <c r="B341" s="3"/>
      <c r="C341" s="3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</row>
    <row r="342" spans="1:25" ht="15.75" customHeight="1" x14ac:dyDescent="0.2">
      <c r="A342" s="3"/>
      <c r="B342" s="3"/>
      <c r="C342" s="3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</row>
    <row r="343" spans="1:25" ht="15.75" customHeight="1" x14ac:dyDescent="0.2">
      <c r="A343" s="3"/>
      <c r="B343" s="3"/>
      <c r="C343" s="3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</row>
    <row r="344" spans="1:25" ht="15.75" customHeight="1" x14ac:dyDescent="0.2">
      <c r="A344" s="3"/>
      <c r="B344" s="3"/>
      <c r="C344" s="3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</row>
    <row r="345" spans="1:25" ht="15.75" customHeight="1" x14ac:dyDescent="0.2">
      <c r="A345" s="3"/>
      <c r="B345" s="3"/>
      <c r="C345" s="3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</row>
    <row r="346" spans="1:25" ht="15.75" customHeight="1" x14ac:dyDescent="0.2">
      <c r="A346" s="3"/>
      <c r="B346" s="3"/>
      <c r="C346" s="3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</row>
    <row r="347" spans="1:25" ht="15.75" customHeight="1" x14ac:dyDescent="0.2">
      <c r="A347" s="3"/>
      <c r="B347" s="3"/>
      <c r="C347" s="3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</row>
    <row r="348" spans="1:25" ht="15.75" customHeight="1" x14ac:dyDescent="0.2">
      <c r="A348" s="3"/>
      <c r="B348" s="3"/>
      <c r="C348" s="3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</row>
    <row r="349" spans="1:25" ht="15.75" customHeight="1" x14ac:dyDescent="0.2">
      <c r="A349" s="3"/>
      <c r="B349" s="3"/>
      <c r="C349" s="3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</row>
    <row r="350" spans="1:25" ht="15.75" customHeight="1" x14ac:dyDescent="0.2">
      <c r="A350" s="3"/>
      <c r="B350" s="3"/>
      <c r="C350" s="3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</row>
    <row r="351" spans="1:25" ht="15.75" customHeight="1" x14ac:dyDescent="0.2">
      <c r="A351" s="3"/>
      <c r="B351" s="3"/>
      <c r="C351" s="3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</row>
    <row r="352" spans="1:25" ht="15.75" customHeight="1" x14ac:dyDescent="0.2">
      <c r="A352" s="3"/>
      <c r="B352" s="3"/>
      <c r="C352" s="3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</row>
    <row r="353" spans="1:25" ht="15.75" customHeight="1" x14ac:dyDescent="0.2">
      <c r="A353" s="3"/>
      <c r="B353" s="3"/>
      <c r="C353" s="3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</row>
    <row r="354" spans="1:25" ht="15.75" customHeight="1" x14ac:dyDescent="0.2">
      <c r="A354" s="3"/>
      <c r="B354" s="3"/>
      <c r="C354" s="3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</row>
    <row r="355" spans="1:25" ht="15.75" customHeight="1" x14ac:dyDescent="0.2">
      <c r="A355" s="3"/>
      <c r="B355" s="3"/>
      <c r="C355" s="3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</row>
    <row r="356" spans="1:25" ht="15.75" customHeight="1" x14ac:dyDescent="0.2">
      <c r="A356" s="3"/>
      <c r="B356" s="3"/>
      <c r="C356" s="3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</row>
    <row r="357" spans="1:25" ht="15.75" customHeight="1" x14ac:dyDescent="0.2">
      <c r="A357" s="3"/>
      <c r="B357" s="3"/>
      <c r="C357" s="3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</row>
    <row r="358" spans="1:25" ht="15.75" customHeight="1" x14ac:dyDescent="0.2">
      <c r="A358" s="3"/>
      <c r="B358" s="3"/>
      <c r="C358" s="3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</row>
    <row r="359" spans="1:25" ht="15.75" customHeight="1" x14ac:dyDescent="0.2">
      <c r="A359" s="3"/>
      <c r="B359" s="3"/>
      <c r="C359" s="3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</row>
    <row r="360" spans="1:25" ht="15.75" customHeight="1" x14ac:dyDescent="0.2">
      <c r="A360" s="3"/>
      <c r="B360" s="3"/>
      <c r="C360" s="3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</row>
    <row r="361" spans="1:25" ht="15.75" customHeight="1" x14ac:dyDescent="0.2">
      <c r="A361" s="3"/>
      <c r="B361" s="3"/>
      <c r="C361" s="3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</row>
    <row r="362" spans="1:25" ht="15.75" customHeight="1" x14ac:dyDescent="0.2">
      <c r="A362" s="3"/>
      <c r="B362" s="3"/>
      <c r="C362" s="3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</row>
    <row r="363" spans="1:25" ht="15.75" customHeight="1" x14ac:dyDescent="0.2">
      <c r="A363" s="3"/>
      <c r="B363" s="3"/>
      <c r="C363" s="3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</row>
    <row r="364" spans="1:25" ht="15.75" customHeight="1" x14ac:dyDescent="0.2">
      <c r="A364" s="3"/>
      <c r="B364" s="3"/>
      <c r="C364" s="3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</row>
    <row r="365" spans="1:25" ht="15.75" customHeight="1" x14ac:dyDescent="0.2">
      <c r="A365" s="3"/>
      <c r="B365" s="3"/>
      <c r="C365" s="3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</row>
    <row r="366" spans="1:25" ht="15.75" customHeight="1" x14ac:dyDescent="0.2">
      <c r="A366" s="3"/>
      <c r="B366" s="3"/>
      <c r="C366" s="3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</row>
    <row r="367" spans="1:25" ht="15.75" customHeight="1" x14ac:dyDescent="0.2">
      <c r="A367" s="3"/>
      <c r="B367" s="3"/>
      <c r="C367" s="3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</row>
    <row r="368" spans="1:25" ht="15.75" customHeight="1" x14ac:dyDescent="0.2">
      <c r="A368" s="3"/>
      <c r="B368" s="3"/>
      <c r="C368" s="3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</row>
    <row r="369" spans="1:25" ht="15.75" customHeight="1" x14ac:dyDescent="0.2">
      <c r="A369" s="3"/>
      <c r="B369" s="3"/>
      <c r="C369" s="3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</row>
    <row r="370" spans="1:25" ht="15.75" customHeight="1" x14ac:dyDescent="0.2">
      <c r="A370" s="3"/>
      <c r="B370" s="3"/>
      <c r="C370" s="3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</row>
    <row r="371" spans="1:25" ht="15.75" customHeight="1" x14ac:dyDescent="0.2">
      <c r="A371" s="3"/>
      <c r="B371" s="3"/>
      <c r="C371" s="3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</row>
    <row r="372" spans="1:25" ht="15.75" customHeight="1" x14ac:dyDescent="0.2">
      <c r="A372" s="3"/>
      <c r="B372" s="3"/>
      <c r="C372" s="3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</row>
    <row r="373" spans="1:25" ht="15.75" customHeight="1" x14ac:dyDescent="0.2">
      <c r="A373" s="3"/>
      <c r="B373" s="3"/>
      <c r="C373" s="3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</row>
    <row r="374" spans="1:25" ht="15.75" customHeight="1" x14ac:dyDescent="0.2">
      <c r="A374" s="3"/>
      <c r="B374" s="3"/>
      <c r="C374" s="3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</row>
    <row r="375" spans="1:25" ht="15.75" customHeight="1" x14ac:dyDescent="0.2">
      <c r="A375" s="3"/>
      <c r="B375" s="3"/>
      <c r="C375" s="3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</row>
    <row r="376" spans="1:25" ht="15.75" customHeight="1" x14ac:dyDescent="0.2">
      <c r="A376" s="3"/>
      <c r="B376" s="3"/>
      <c r="C376" s="3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</row>
    <row r="377" spans="1:25" ht="15.75" customHeight="1" x14ac:dyDescent="0.2">
      <c r="A377" s="3"/>
      <c r="B377" s="3"/>
      <c r="C377" s="3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</row>
    <row r="378" spans="1:25" ht="15.75" customHeight="1" x14ac:dyDescent="0.2">
      <c r="A378" s="3"/>
      <c r="B378" s="3"/>
      <c r="C378" s="3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</row>
    <row r="379" spans="1:25" ht="15.75" customHeight="1" x14ac:dyDescent="0.2">
      <c r="A379" s="3"/>
      <c r="B379" s="3"/>
      <c r="C379" s="3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</row>
    <row r="380" spans="1:25" ht="15.75" customHeight="1" x14ac:dyDescent="0.2">
      <c r="A380" s="3"/>
      <c r="B380" s="3"/>
      <c r="C380" s="3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</row>
    <row r="381" spans="1:25" ht="15.75" customHeight="1" x14ac:dyDescent="0.2">
      <c r="A381" s="3"/>
      <c r="B381" s="3"/>
      <c r="C381" s="3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</row>
    <row r="382" spans="1:25" ht="15.75" customHeight="1" x14ac:dyDescent="0.2">
      <c r="A382" s="3"/>
      <c r="B382" s="3"/>
      <c r="C382" s="3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</row>
    <row r="383" spans="1:25" ht="15.75" customHeight="1" x14ac:dyDescent="0.2">
      <c r="A383" s="3"/>
      <c r="B383" s="3"/>
      <c r="C383" s="3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</row>
    <row r="384" spans="1:25" ht="15.75" customHeight="1" x14ac:dyDescent="0.2">
      <c r="A384" s="3"/>
      <c r="B384" s="3"/>
      <c r="C384" s="3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</row>
    <row r="385" spans="1:25" ht="15.75" customHeight="1" x14ac:dyDescent="0.2">
      <c r="A385" s="3"/>
      <c r="B385" s="3"/>
      <c r="C385" s="3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</row>
    <row r="386" spans="1:25" ht="15.75" customHeight="1" x14ac:dyDescent="0.2">
      <c r="A386" s="3"/>
      <c r="B386" s="3"/>
      <c r="C386" s="3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</row>
    <row r="387" spans="1:25" ht="15.75" customHeight="1" x14ac:dyDescent="0.2">
      <c r="A387" s="3"/>
      <c r="B387" s="3"/>
      <c r="C387" s="3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</row>
    <row r="388" spans="1:25" ht="15.75" customHeight="1" x14ac:dyDescent="0.2">
      <c r="A388" s="3"/>
      <c r="B388" s="3"/>
      <c r="C388" s="3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</row>
    <row r="389" spans="1:25" ht="15.75" customHeight="1" x14ac:dyDescent="0.2">
      <c r="A389" s="3"/>
      <c r="B389" s="3"/>
      <c r="C389" s="3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</row>
    <row r="390" spans="1:25" ht="15.75" customHeight="1" x14ac:dyDescent="0.2">
      <c r="A390" s="3"/>
      <c r="B390" s="3"/>
      <c r="C390" s="3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</row>
    <row r="391" spans="1:25" ht="15.75" customHeight="1" x14ac:dyDescent="0.2">
      <c r="A391" s="3"/>
      <c r="B391" s="3"/>
      <c r="C391" s="3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</row>
    <row r="392" spans="1:25" ht="15.75" customHeight="1" x14ac:dyDescent="0.2">
      <c r="A392" s="3"/>
      <c r="B392" s="3"/>
      <c r="C392" s="3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</row>
    <row r="393" spans="1:25" ht="15.75" customHeight="1" x14ac:dyDescent="0.2">
      <c r="A393" s="3"/>
      <c r="B393" s="3"/>
      <c r="C393" s="3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</row>
    <row r="394" spans="1:25" ht="15.75" customHeight="1" x14ac:dyDescent="0.2">
      <c r="A394" s="3"/>
      <c r="B394" s="3"/>
      <c r="C394" s="3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</row>
    <row r="395" spans="1:25" ht="15.75" customHeight="1" x14ac:dyDescent="0.2">
      <c r="A395" s="3"/>
      <c r="B395" s="3"/>
      <c r="C395" s="3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</row>
    <row r="396" spans="1:25" ht="15.75" customHeight="1" x14ac:dyDescent="0.2">
      <c r="A396" s="3"/>
      <c r="B396" s="3"/>
      <c r="C396" s="3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</row>
    <row r="397" spans="1:25" ht="15.75" customHeight="1" x14ac:dyDescent="0.2">
      <c r="A397" s="3"/>
      <c r="B397" s="3"/>
      <c r="C397" s="3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</row>
    <row r="398" spans="1:25" ht="15.75" customHeight="1" x14ac:dyDescent="0.2">
      <c r="A398" s="3"/>
      <c r="B398" s="3"/>
      <c r="C398" s="3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</row>
    <row r="399" spans="1:25" ht="15.75" customHeight="1" x14ac:dyDescent="0.2">
      <c r="A399" s="3"/>
      <c r="B399" s="3"/>
      <c r="C399" s="3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</row>
    <row r="400" spans="1:25" ht="15.75" customHeight="1" x14ac:dyDescent="0.2">
      <c r="A400" s="3"/>
      <c r="B400" s="3"/>
      <c r="C400" s="3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</row>
    <row r="401" spans="1:25" ht="15.75" customHeight="1" x14ac:dyDescent="0.2">
      <c r="A401" s="3"/>
      <c r="B401" s="3"/>
      <c r="C401" s="3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</row>
    <row r="402" spans="1:25" ht="15.75" customHeight="1" x14ac:dyDescent="0.2">
      <c r="A402" s="3"/>
      <c r="B402" s="3"/>
      <c r="C402" s="3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</row>
    <row r="403" spans="1:25" ht="15.75" customHeight="1" x14ac:dyDescent="0.2">
      <c r="A403" s="3"/>
      <c r="B403" s="3"/>
      <c r="C403" s="3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</row>
    <row r="404" spans="1:25" ht="15.75" customHeight="1" x14ac:dyDescent="0.2">
      <c r="A404" s="3"/>
      <c r="B404" s="3"/>
      <c r="C404" s="3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</row>
    <row r="405" spans="1:25" ht="15.75" customHeight="1" x14ac:dyDescent="0.2">
      <c r="A405" s="3"/>
      <c r="B405" s="3"/>
      <c r="C405" s="3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</row>
    <row r="406" spans="1:25" ht="15.75" customHeight="1" x14ac:dyDescent="0.2">
      <c r="A406" s="3"/>
      <c r="B406" s="3"/>
      <c r="C406" s="3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</row>
    <row r="407" spans="1:25" ht="15.75" customHeight="1" x14ac:dyDescent="0.2">
      <c r="A407" s="3"/>
      <c r="B407" s="3"/>
      <c r="C407" s="3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</row>
    <row r="408" spans="1:25" ht="15.75" customHeight="1" x14ac:dyDescent="0.2">
      <c r="A408" s="3"/>
      <c r="B408" s="3"/>
      <c r="C408" s="3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</row>
    <row r="409" spans="1:25" ht="15.75" customHeight="1" x14ac:dyDescent="0.2">
      <c r="A409" s="3"/>
      <c r="B409" s="3"/>
      <c r="C409" s="3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</row>
    <row r="410" spans="1:25" ht="15.75" customHeight="1" x14ac:dyDescent="0.2">
      <c r="A410" s="3"/>
      <c r="B410" s="3"/>
      <c r="C410" s="3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</row>
    <row r="411" spans="1:25" ht="15.75" customHeight="1" x14ac:dyDescent="0.2">
      <c r="A411" s="3"/>
      <c r="B411" s="3"/>
      <c r="C411" s="3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</row>
    <row r="412" spans="1:25" ht="15.75" customHeight="1" x14ac:dyDescent="0.2">
      <c r="A412" s="3"/>
      <c r="B412" s="3"/>
      <c r="C412" s="3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</row>
    <row r="413" spans="1:25" ht="15.75" customHeight="1" x14ac:dyDescent="0.2">
      <c r="A413" s="3"/>
      <c r="B413" s="3"/>
      <c r="C413" s="3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</row>
    <row r="414" spans="1:25" ht="15.75" customHeight="1" x14ac:dyDescent="0.2">
      <c r="A414" s="3"/>
      <c r="B414" s="3"/>
      <c r="C414" s="3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</row>
    <row r="415" spans="1:25" ht="15.75" customHeight="1" x14ac:dyDescent="0.2">
      <c r="A415" s="3"/>
      <c r="B415" s="3"/>
      <c r="C415" s="3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</row>
    <row r="416" spans="1:25" ht="15.75" customHeight="1" x14ac:dyDescent="0.2">
      <c r="A416" s="3"/>
      <c r="B416" s="3"/>
      <c r="C416" s="3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</row>
    <row r="417" spans="1:25" ht="15.75" customHeight="1" x14ac:dyDescent="0.2">
      <c r="A417" s="3"/>
      <c r="B417" s="3"/>
      <c r="C417" s="3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</row>
    <row r="418" spans="1:25" ht="15.75" customHeight="1" x14ac:dyDescent="0.2">
      <c r="A418" s="3"/>
      <c r="B418" s="3"/>
      <c r="C418" s="3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</row>
    <row r="419" spans="1:25" ht="15.75" customHeight="1" x14ac:dyDescent="0.2">
      <c r="A419" s="3"/>
      <c r="B419" s="3"/>
      <c r="C419" s="3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</row>
    <row r="420" spans="1:25" ht="15.75" customHeight="1" x14ac:dyDescent="0.2">
      <c r="A420" s="3"/>
      <c r="B420" s="3"/>
      <c r="C420" s="3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</row>
    <row r="421" spans="1:25" ht="15.75" customHeight="1" x14ac:dyDescent="0.2">
      <c r="A421" s="3"/>
      <c r="B421" s="3"/>
      <c r="C421" s="3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</row>
    <row r="422" spans="1:25" ht="15.75" customHeight="1" x14ac:dyDescent="0.2">
      <c r="A422" s="3"/>
      <c r="B422" s="3"/>
      <c r="C422" s="3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</row>
    <row r="423" spans="1:25" ht="15.75" customHeight="1" x14ac:dyDescent="0.2">
      <c r="A423" s="3"/>
      <c r="B423" s="3"/>
      <c r="C423" s="3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</row>
    <row r="424" spans="1:25" ht="15.75" customHeight="1" x14ac:dyDescent="0.2">
      <c r="A424" s="3"/>
      <c r="B424" s="3"/>
      <c r="C424" s="3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</row>
    <row r="425" spans="1:25" ht="15.75" customHeight="1" x14ac:dyDescent="0.2">
      <c r="A425" s="3"/>
      <c r="B425" s="3"/>
      <c r="C425" s="3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</row>
    <row r="426" spans="1:25" ht="15.75" customHeight="1" x14ac:dyDescent="0.2">
      <c r="A426" s="3"/>
      <c r="B426" s="3"/>
      <c r="C426" s="3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</row>
    <row r="427" spans="1:25" ht="15.75" customHeight="1" x14ac:dyDescent="0.2">
      <c r="A427" s="3"/>
      <c r="B427" s="3"/>
      <c r="C427" s="3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</row>
    <row r="428" spans="1:25" ht="15.75" customHeight="1" x14ac:dyDescent="0.2">
      <c r="A428" s="3"/>
      <c r="B428" s="3"/>
      <c r="C428" s="3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</row>
    <row r="429" spans="1:25" ht="15.75" customHeight="1" x14ac:dyDescent="0.2">
      <c r="A429" s="3"/>
      <c r="B429" s="3"/>
      <c r="C429" s="3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</row>
    <row r="430" spans="1:25" ht="15.75" customHeight="1" x14ac:dyDescent="0.2">
      <c r="A430" s="3"/>
      <c r="B430" s="3"/>
      <c r="C430" s="3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</row>
    <row r="431" spans="1:25" ht="15.75" customHeight="1" x14ac:dyDescent="0.2">
      <c r="A431" s="3"/>
      <c r="B431" s="3"/>
      <c r="C431" s="3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</row>
    <row r="432" spans="1:25" ht="15.75" customHeight="1" x14ac:dyDescent="0.2">
      <c r="A432" s="3"/>
      <c r="B432" s="3"/>
      <c r="C432" s="3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</row>
    <row r="433" spans="1:25" ht="15.75" customHeight="1" x14ac:dyDescent="0.2">
      <c r="A433" s="3"/>
      <c r="B433" s="3"/>
      <c r="C433" s="3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</row>
    <row r="434" spans="1:25" ht="15.75" customHeight="1" x14ac:dyDescent="0.2">
      <c r="A434" s="3"/>
      <c r="B434" s="3"/>
      <c r="C434" s="3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</row>
    <row r="435" spans="1:25" ht="15.75" customHeight="1" x14ac:dyDescent="0.2">
      <c r="A435" s="3"/>
      <c r="B435" s="3"/>
      <c r="C435" s="3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</row>
    <row r="436" spans="1:25" ht="15.75" customHeight="1" x14ac:dyDescent="0.2">
      <c r="A436" s="3"/>
      <c r="B436" s="3"/>
      <c r="C436" s="3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</row>
    <row r="437" spans="1:25" ht="15.75" customHeight="1" x14ac:dyDescent="0.2">
      <c r="A437" s="3"/>
      <c r="B437" s="3"/>
      <c r="C437" s="3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</row>
    <row r="438" spans="1:25" ht="15.75" customHeight="1" x14ac:dyDescent="0.2">
      <c r="A438" s="3"/>
      <c r="B438" s="3"/>
      <c r="C438" s="3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</row>
    <row r="439" spans="1:25" ht="15.75" customHeight="1" x14ac:dyDescent="0.2">
      <c r="A439" s="3"/>
      <c r="B439" s="3"/>
      <c r="C439" s="3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</row>
    <row r="440" spans="1:25" ht="15.75" customHeight="1" x14ac:dyDescent="0.2">
      <c r="A440" s="3"/>
      <c r="B440" s="3"/>
      <c r="C440" s="3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</row>
    <row r="441" spans="1:25" ht="15.75" customHeight="1" x14ac:dyDescent="0.2">
      <c r="A441" s="3"/>
      <c r="B441" s="3"/>
      <c r="C441" s="3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</row>
    <row r="442" spans="1:25" ht="15.75" customHeight="1" x14ac:dyDescent="0.2">
      <c r="A442" s="3"/>
      <c r="B442" s="3"/>
      <c r="C442" s="3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</row>
    <row r="443" spans="1:25" ht="15.75" customHeight="1" x14ac:dyDescent="0.2">
      <c r="A443" s="3"/>
      <c r="B443" s="3"/>
      <c r="C443" s="3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</row>
    <row r="444" spans="1:25" ht="15.75" customHeight="1" x14ac:dyDescent="0.2">
      <c r="A444" s="3"/>
      <c r="B444" s="3"/>
      <c r="C444" s="3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</row>
    <row r="445" spans="1:25" ht="15.75" customHeight="1" x14ac:dyDescent="0.2">
      <c r="A445" s="3"/>
      <c r="B445" s="3"/>
      <c r="C445" s="3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</row>
    <row r="446" spans="1:25" ht="15.75" customHeight="1" x14ac:dyDescent="0.2">
      <c r="A446" s="3"/>
      <c r="B446" s="3"/>
      <c r="C446" s="3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</row>
    <row r="447" spans="1:25" ht="15.75" customHeight="1" x14ac:dyDescent="0.2">
      <c r="A447" s="3"/>
      <c r="B447" s="3"/>
      <c r="C447" s="3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</row>
    <row r="448" spans="1:25" ht="15.75" customHeight="1" x14ac:dyDescent="0.2">
      <c r="A448" s="3"/>
      <c r="B448" s="3"/>
      <c r="C448" s="3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</row>
    <row r="449" spans="1:25" ht="15.75" customHeight="1" x14ac:dyDescent="0.2">
      <c r="A449" s="3"/>
      <c r="B449" s="3"/>
      <c r="C449" s="3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</row>
    <row r="450" spans="1:25" ht="15.75" customHeight="1" x14ac:dyDescent="0.2">
      <c r="A450" s="3"/>
      <c r="B450" s="3"/>
      <c r="C450" s="3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</row>
    <row r="451" spans="1:25" ht="15.75" customHeight="1" x14ac:dyDescent="0.2">
      <c r="A451" s="3"/>
      <c r="B451" s="3"/>
      <c r="C451" s="3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</row>
    <row r="452" spans="1:25" ht="15.75" customHeight="1" x14ac:dyDescent="0.2">
      <c r="A452" s="3"/>
      <c r="B452" s="3"/>
      <c r="C452" s="3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</row>
    <row r="453" spans="1:25" ht="15.75" customHeight="1" x14ac:dyDescent="0.2">
      <c r="A453" s="3"/>
      <c r="B453" s="3"/>
      <c r="C453" s="3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</row>
    <row r="454" spans="1:25" ht="15.75" customHeight="1" x14ac:dyDescent="0.2">
      <c r="A454" s="3"/>
      <c r="B454" s="3"/>
      <c r="C454" s="3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</row>
    <row r="455" spans="1:25" ht="15.75" customHeight="1" x14ac:dyDescent="0.2">
      <c r="A455" s="3"/>
      <c r="B455" s="3"/>
      <c r="C455" s="3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</row>
    <row r="456" spans="1:25" ht="15.75" customHeight="1" x14ac:dyDescent="0.2">
      <c r="A456" s="3"/>
      <c r="B456" s="3"/>
      <c r="C456" s="3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</row>
    <row r="457" spans="1:25" ht="15.75" customHeight="1" x14ac:dyDescent="0.2">
      <c r="A457" s="3"/>
      <c r="B457" s="3"/>
      <c r="C457" s="3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</row>
    <row r="458" spans="1:25" ht="15.75" customHeight="1" x14ac:dyDescent="0.2">
      <c r="A458" s="3"/>
      <c r="B458" s="3"/>
      <c r="C458" s="3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</row>
    <row r="459" spans="1:25" ht="15.75" customHeight="1" x14ac:dyDescent="0.2">
      <c r="A459" s="3"/>
      <c r="B459" s="3"/>
      <c r="C459" s="3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</row>
    <row r="460" spans="1:25" ht="15.75" customHeight="1" x14ac:dyDescent="0.2">
      <c r="A460" s="3"/>
      <c r="B460" s="3"/>
      <c r="C460" s="3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</row>
    <row r="461" spans="1:25" ht="15.75" customHeight="1" x14ac:dyDescent="0.2">
      <c r="A461" s="3"/>
      <c r="B461" s="3"/>
      <c r="C461" s="3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</row>
    <row r="462" spans="1:25" ht="15.75" customHeight="1" x14ac:dyDescent="0.2">
      <c r="A462" s="3"/>
      <c r="B462" s="3"/>
      <c r="C462" s="3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</row>
    <row r="463" spans="1:25" ht="15.75" customHeight="1" x14ac:dyDescent="0.2">
      <c r="A463" s="3"/>
      <c r="B463" s="3"/>
      <c r="C463" s="3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</row>
    <row r="464" spans="1:25" ht="15.75" customHeight="1" x14ac:dyDescent="0.2">
      <c r="A464" s="3"/>
      <c r="B464" s="3"/>
      <c r="C464" s="3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</row>
    <row r="465" spans="1:25" ht="15.75" customHeight="1" x14ac:dyDescent="0.2">
      <c r="A465" s="3"/>
      <c r="B465" s="3"/>
      <c r="C465" s="3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</row>
    <row r="466" spans="1:25" ht="15.75" customHeight="1" x14ac:dyDescent="0.2">
      <c r="A466" s="3"/>
      <c r="B466" s="3"/>
      <c r="C466" s="3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</row>
    <row r="467" spans="1:25" ht="15.75" customHeight="1" x14ac:dyDescent="0.2">
      <c r="A467" s="3"/>
      <c r="B467" s="3"/>
      <c r="C467" s="3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</row>
    <row r="468" spans="1:25" ht="15.75" customHeight="1" x14ac:dyDescent="0.2">
      <c r="A468" s="3"/>
      <c r="B468" s="3"/>
      <c r="C468" s="3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</row>
    <row r="469" spans="1:25" ht="15.75" customHeight="1" x14ac:dyDescent="0.2">
      <c r="A469" s="3"/>
      <c r="B469" s="3"/>
      <c r="C469" s="3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</row>
    <row r="470" spans="1:25" ht="15.75" customHeight="1" x14ac:dyDescent="0.2">
      <c r="A470" s="3"/>
      <c r="B470" s="3"/>
      <c r="C470" s="3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</row>
    <row r="471" spans="1:25" ht="15.75" customHeight="1" x14ac:dyDescent="0.2">
      <c r="A471" s="3"/>
      <c r="B471" s="3"/>
      <c r="C471" s="3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</row>
    <row r="472" spans="1:25" ht="15.75" customHeight="1" x14ac:dyDescent="0.2">
      <c r="A472" s="3"/>
      <c r="B472" s="3"/>
      <c r="C472" s="3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</row>
    <row r="473" spans="1:25" ht="15.75" customHeight="1" x14ac:dyDescent="0.2">
      <c r="A473" s="3"/>
      <c r="B473" s="3"/>
      <c r="C473" s="3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</row>
    <row r="474" spans="1:25" ht="15.75" customHeight="1" x14ac:dyDescent="0.2">
      <c r="A474" s="3"/>
      <c r="B474" s="3"/>
      <c r="C474" s="3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</row>
    <row r="475" spans="1:25" ht="15.75" customHeight="1" x14ac:dyDescent="0.2">
      <c r="A475" s="3"/>
      <c r="B475" s="3"/>
      <c r="C475" s="3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</row>
    <row r="476" spans="1:25" ht="15.75" customHeight="1" x14ac:dyDescent="0.2">
      <c r="A476" s="3"/>
      <c r="B476" s="3"/>
      <c r="C476" s="3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</row>
    <row r="477" spans="1:25" ht="15.75" customHeight="1" x14ac:dyDescent="0.2">
      <c r="A477" s="3"/>
      <c r="B477" s="3"/>
      <c r="C477" s="3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</row>
    <row r="478" spans="1:25" ht="15.75" customHeight="1" x14ac:dyDescent="0.2">
      <c r="A478" s="3"/>
      <c r="B478" s="3"/>
      <c r="C478" s="3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</row>
    <row r="479" spans="1:25" ht="15.75" customHeight="1" x14ac:dyDescent="0.2">
      <c r="A479" s="3"/>
      <c r="B479" s="3"/>
      <c r="C479" s="3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</row>
    <row r="480" spans="1:25" ht="15.75" customHeight="1" x14ac:dyDescent="0.2">
      <c r="A480" s="3"/>
      <c r="B480" s="3"/>
      <c r="C480" s="3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</row>
    <row r="481" spans="1:25" ht="15.75" customHeight="1" x14ac:dyDescent="0.2">
      <c r="A481" s="3"/>
      <c r="B481" s="3"/>
      <c r="C481" s="3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</row>
    <row r="482" spans="1:25" ht="15.75" customHeight="1" x14ac:dyDescent="0.2">
      <c r="A482" s="3"/>
      <c r="B482" s="3"/>
      <c r="C482" s="3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</row>
    <row r="483" spans="1:25" ht="15.75" customHeight="1" x14ac:dyDescent="0.2">
      <c r="A483" s="3"/>
      <c r="B483" s="3"/>
      <c r="C483" s="3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</row>
    <row r="484" spans="1:25" ht="15.75" customHeight="1" x14ac:dyDescent="0.2">
      <c r="A484" s="3"/>
      <c r="B484" s="3"/>
      <c r="C484" s="3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</row>
    <row r="485" spans="1:25" ht="15.75" customHeight="1" x14ac:dyDescent="0.2">
      <c r="A485" s="3"/>
      <c r="B485" s="3"/>
      <c r="C485" s="3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</row>
    <row r="486" spans="1:25" ht="15.75" customHeight="1" x14ac:dyDescent="0.2">
      <c r="A486" s="3"/>
      <c r="B486" s="3"/>
      <c r="C486" s="3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</row>
    <row r="487" spans="1:25" ht="15.75" customHeight="1" x14ac:dyDescent="0.2">
      <c r="A487" s="3"/>
      <c r="B487" s="3"/>
      <c r="C487" s="3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</row>
    <row r="488" spans="1:25" ht="15.75" customHeight="1" x14ac:dyDescent="0.2">
      <c r="A488" s="3"/>
      <c r="B488" s="3"/>
      <c r="C488" s="3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</row>
    <row r="489" spans="1:25" ht="15.75" customHeight="1" x14ac:dyDescent="0.2">
      <c r="A489" s="3"/>
      <c r="B489" s="3"/>
      <c r="C489" s="3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</row>
    <row r="490" spans="1:25" ht="15.75" customHeight="1" x14ac:dyDescent="0.2">
      <c r="A490" s="3"/>
      <c r="B490" s="3"/>
      <c r="C490" s="3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</row>
    <row r="491" spans="1:25" ht="15.75" customHeight="1" x14ac:dyDescent="0.2">
      <c r="A491" s="3"/>
      <c r="B491" s="3"/>
      <c r="C491" s="3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</row>
    <row r="492" spans="1:25" ht="15.75" customHeight="1" x14ac:dyDescent="0.2">
      <c r="A492" s="3"/>
      <c r="B492" s="3"/>
      <c r="C492" s="3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</row>
    <row r="493" spans="1:25" ht="15.75" customHeight="1" x14ac:dyDescent="0.2">
      <c r="A493" s="3"/>
      <c r="B493" s="3"/>
      <c r="C493" s="3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</row>
    <row r="494" spans="1:25" ht="15.75" customHeight="1" x14ac:dyDescent="0.2">
      <c r="A494" s="3"/>
      <c r="B494" s="3"/>
      <c r="C494" s="3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</row>
    <row r="495" spans="1:25" ht="15.75" customHeight="1" x14ac:dyDescent="0.2">
      <c r="A495" s="3"/>
      <c r="B495" s="3"/>
      <c r="C495" s="3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</row>
    <row r="496" spans="1:25" ht="15.75" customHeight="1" x14ac:dyDescent="0.2">
      <c r="A496" s="3"/>
      <c r="B496" s="3"/>
      <c r="C496" s="3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</row>
    <row r="497" spans="1:25" ht="15.75" customHeight="1" x14ac:dyDescent="0.2">
      <c r="A497" s="3"/>
      <c r="B497" s="3"/>
      <c r="C497" s="3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</row>
    <row r="498" spans="1:25" ht="15.75" customHeight="1" x14ac:dyDescent="0.2">
      <c r="A498" s="3"/>
      <c r="B498" s="3"/>
      <c r="C498" s="3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</row>
    <row r="499" spans="1:25" ht="15.75" customHeight="1" x14ac:dyDescent="0.2">
      <c r="A499" s="3"/>
      <c r="B499" s="3"/>
      <c r="C499" s="3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</row>
    <row r="500" spans="1:25" ht="15.75" customHeight="1" x14ac:dyDescent="0.2">
      <c r="A500" s="3"/>
      <c r="B500" s="3"/>
      <c r="C500" s="3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</row>
    <row r="501" spans="1:25" ht="15.75" customHeight="1" x14ac:dyDescent="0.2">
      <c r="A501" s="3"/>
      <c r="B501" s="3"/>
      <c r="C501" s="3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</row>
    <row r="502" spans="1:25" ht="15.75" customHeight="1" x14ac:dyDescent="0.2">
      <c r="A502" s="3"/>
      <c r="B502" s="3"/>
      <c r="C502" s="3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</row>
    <row r="503" spans="1:25" ht="15.75" customHeight="1" x14ac:dyDescent="0.2">
      <c r="A503" s="3"/>
      <c r="B503" s="3"/>
      <c r="C503" s="3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</row>
    <row r="504" spans="1:25" ht="15.75" customHeight="1" x14ac:dyDescent="0.2">
      <c r="A504" s="3"/>
      <c r="B504" s="3"/>
      <c r="C504" s="3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</row>
    <row r="505" spans="1:25" ht="15.75" customHeight="1" x14ac:dyDescent="0.2">
      <c r="A505" s="3"/>
      <c r="B505" s="3"/>
      <c r="C505" s="3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</row>
    <row r="506" spans="1:25" ht="15.75" customHeight="1" x14ac:dyDescent="0.2">
      <c r="A506" s="3"/>
      <c r="B506" s="3"/>
      <c r="C506" s="3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</row>
    <row r="507" spans="1:25" ht="15.75" customHeight="1" x14ac:dyDescent="0.2">
      <c r="A507" s="3"/>
      <c r="B507" s="3"/>
      <c r="C507" s="3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</row>
    <row r="508" spans="1:25" ht="15.75" customHeight="1" x14ac:dyDescent="0.2">
      <c r="A508" s="3"/>
      <c r="B508" s="3"/>
      <c r="C508" s="3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</row>
    <row r="509" spans="1:25" ht="15.75" customHeight="1" x14ac:dyDescent="0.2">
      <c r="A509" s="3"/>
      <c r="B509" s="3"/>
      <c r="C509" s="3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</row>
    <row r="510" spans="1:25" ht="15.75" customHeight="1" x14ac:dyDescent="0.2">
      <c r="A510" s="3"/>
      <c r="B510" s="3"/>
      <c r="C510" s="3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</row>
    <row r="511" spans="1:25" ht="15.75" customHeight="1" x14ac:dyDescent="0.2">
      <c r="A511" s="3"/>
      <c r="B511" s="3"/>
      <c r="C511" s="3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</row>
    <row r="512" spans="1:25" ht="15.75" customHeight="1" x14ac:dyDescent="0.2">
      <c r="A512" s="3"/>
      <c r="B512" s="3"/>
      <c r="C512" s="3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</row>
    <row r="513" spans="1:25" ht="15.75" customHeight="1" x14ac:dyDescent="0.2">
      <c r="A513" s="3"/>
      <c r="B513" s="3"/>
      <c r="C513" s="3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</row>
    <row r="514" spans="1:25" ht="15.75" customHeight="1" x14ac:dyDescent="0.2">
      <c r="A514" s="3"/>
      <c r="B514" s="3"/>
      <c r="C514" s="3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</row>
    <row r="515" spans="1:25" ht="15.75" customHeight="1" x14ac:dyDescent="0.2">
      <c r="A515" s="3"/>
      <c r="B515" s="3"/>
      <c r="C515" s="3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</row>
    <row r="516" spans="1:25" ht="15.75" customHeight="1" x14ac:dyDescent="0.2">
      <c r="A516" s="3"/>
      <c r="B516" s="3"/>
      <c r="C516" s="3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</row>
    <row r="517" spans="1:25" ht="15.75" customHeight="1" x14ac:dyDescent="0.2">
      <c r="A517" s="3"/>
      <c r="B517" s="3"/>
      <c r="C517" s="3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</row>
    <row r="518" spans="1:25" ht="15.75" customHeight="1" x14ac:dyDescent="0.2">
      <c r="A518" s="3"/>
      <c r="B518" s="3"/>
      <c r="C518" s="3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</row>
    <row r="519" spans="1:25" ht="15.75" customHeight="1" x14ac:dyDescent="0.2">
      <c r="A519" s="3"/>
      <c r="B519" s="3"/>
      <c r="C519" s="3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</row>
    <row r="520" spans="1:25" ht="15.75" customHeight="1" x14ac:dyDescent="0.2">
      <c r="A520" s="3"/>
      <c r="B520" s="3"/>
      <c r="C520" s="3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</row>
    <row r="521" spans="1:25" ht="15.75" customHeight="1" x14ac:dyDescent="0.2">
      <c r="A521" s="3"/>
      <c r="B521" s="3"/>
      <c r="C521" s="3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</row>
    <row r="522" spans="1:25" ht="15.75" customHeight="1" x14ac:dyDescent="0.2">
      <c r="A522" s="3"/>
      <c r="B522" s="3"/>
      <c r="C522" s="3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</row>
    <row r="523" spans="1:25" ht="15.75" customHeight="1" x14ac:dyDescent="0.2">
      <c r="A523" s="3"/>
      <c r="B523" s="3"/>
      <c r="C523" s="3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</row>
    <row r="524" spans="1:25" ht="15.75" customHeight="1" x14ac:dyDescent="0.2">
      <c r="A524" s="3"/>
      <c r="B524" s="3"/>
      <c r="C524" s="3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</row>
    <row r="525" spans="1:25" ht="15.75" customHeight="1" x14ac:dyDescent="0.2">
      <c r="A525" s="3"/>
      <c r="B525" s="3"/>
      <c r="C525" s="3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</row>
    <row r="526" spans="1:25" ht="15.75" customHeight="1" x14ac:dyDescent="0.2">
      <c r="A526" s="3"/>
      <c r="B526" s="3"/>
      <c r="C526" s="3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</row>
    <row r="527" spans="1:25" ht="15.75" customHeight="1" x14ac:dyDescent="0.2">
      <c r="A527" s="3"/>
      <c r="B527" s="3"/>
      <c r="C527" s="3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</row>
    <row r="528" spans="1:25" ht="15.75" customHeight="1" x14ac:dyDescent="0.2">
      <c r="A528" s="3"/>
      <c r="B528" s="3"/>
      <c r="C528" s="3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</row>
    <row r="529" spans="1:25" ht="15.75" customHeight="1" x14ac:dyDescent="0.2">
      <c r="A529" s="3"/>
      <c r="B529" s="3"/>
      <c r="C529" s="3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</row>
    <row r="530" spans="1:25" ht="15.75" customHeight="1" x14ac:dyDescent="0.2">
      <c r="A530" s="3"/>
      <c r="B530" s="3"/>
      <c r="C530" s="3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</row>
    <row r="531" spans="1:25" ht="15.75" customHeight="1" x14ac:dyDescent="0.2">
      <c r="A531" s="3"/>
      <c r="B531" s="3"/>
      <c r="C531" s="3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</row>
    <row r="532" spans="1:25" ht="15.75" customHeight="1" x14ac:dyDescent="0.2">
      <c r="A532" s="3"/>
      <c r="B532" s="3"/>
      <c r="C532" s="3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</row>
    <row r="533" spans="1:25" ht="15.75" customHeight="1" x14ac:dyDescent="0.2">
      <c r="A533" s="3"/>
      <c r="B533" s="3"/>
      <c r="C533" s="3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</row>
    <row r="534" spans="1:25" ht="15.75" customHeight="1" x14ac:dyDescent="0.2">
      <c r="A534" s="3"/>
      <c r="B534" s="3"/>
      <c r="C534" s="3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</row>
    <row r="535" spans="1:25" ht="15.75" customHeight="1" x14ac:dyDescent="0.2">
      <c r="A535" s="3"/>
      <c r="B535" s="3"/>
      <c r="C535" s="3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</row>
    <row r="536" spans="1:25" ht="15.75" customHeight="1" x14ac:dyDescent="0.2">
      <c r="A536" s="3"/>
      <c r="B536" s="3"/>
      <c r="C536" s="3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</row>
    <row r="537" spans="1:25" ht="15.75" customHeight="1" x14ac:dyDescent="0.2">
      <c r="A537" s="3"/>
      <c r="B537" s="3"/>
      <c r="C537" s="3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</row>
    <row r="538" spans="1:25" ht="15.75" customHeight="1" x14ac:dyDescent="0.2">
      <c r="A538" s="3"/>
      <c r="B538" s="3"/>
      <c r="C538" s="3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</row>
    <row r="539" spans="1:25" ht="15.75" customHeight="1" x14ac:dyDescent="0.2">
      <c r="A539" s="3"/>
      <c r="B539" s="3"/>
      <c r="C539" s="3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</row>
    <row r="540" spans="1:25" ht="15.75" customHeight="1" x14ac:dyDescent="0.2">
      <c r="A540" s="3"/>
      <c r="B540" s="3"/>
      <c r="C540" s="3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</row>
    <row r="541" spans="1:25" ht="15.75" customHeight="1" x14ac:dyDescent="0.2">
      <c r="A541" s="3"/>
      <c r="B541" s="3"/>
      <c r="C541" s="3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</row>
    <row r="542" spans="1:25" ht="15.75" customHeight="1" x14ac:dyDescent="0.2">
      <c r="A542" s="3"/>
      <c r="B542" s="3"/>
      <c r="C542" s="3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</row>
    <row r="543" spans="1:25" ht="15.75" customHeight="1" x14ac:dyDescent="0.2">
      <c r="A543" s="3"/>
      <c r="B543" s="3"/>
      <c r="C543" s="3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</row>
    <row r="544" spans="1:25" ht="15.75" customHeight="1" x14ac:dyDescent="0.2">
      <c r="A544" s="3"/>
      <c r="B544" s="3"/>
      <c r="C544" s="3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</row>
    <row r="545" spans="1:25" ht="15.75" customHeight="1" x14ac:dyDescent="0.2">
      <c r="A545" s="3"/>
      <c r="B545" s="3"/>
      <c r="C545" s="3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</row>
    <row r="546" spans="1:25" ht="15.75" customHeight="1" x14ac:dyDescent="0.2">
      <c r="A546" s="3"/>
      <c r="B546" s="3"/>
      <c r="C546" s="3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</row>
    <row r="547" spans="1:25" ht="15.75" customHeight="1" x14ac:dyDescent="0.2">
      <c r="A547" s="3"/>
      <c r="B547" s="3"/>
      <c r="C547" s="3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</row>
    <row r="548" spans="1:25" ht="15.75" customHeight="1" x14ac:dyDescent="0.2">
      <c r="A548" s="3"/>
      <c r="B548" s="3"/>
      <c r="C548" s="3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</row>
    <row r="549" spans="1:25" ht="15.75" customHeight="1" x14ac:dyDescent="0.2">
      <c r="A549" s="3"/>
      <c r="B549" s="3"/>
      <c r="C549" s="3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</row>
    <row r="550" spans="1:25" ht="15.75" customHeight="1" x14ac:dyDescent="0.2">
      <c r="A550" s="3"/>
      <c r="B550" s="3"/>
      <c r="C550" s="3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</row>
    <row r="551" spans="1:25" ht="15.75" customHeight="1" x14ac:dyDescent="0.2">
      <c r="A551" s="3"/>
      <c r="B551" s="3"/>
      <c r="C551" s="3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</row>
    <row r="552" spans="1:25" ht="15.75" customHeight="1" x14ac:dyDescent="0.2">
      <c r="A552" s="3"/>
      <c r="B552" s="3"/>
      <c r="C552" s="3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</row>
    <row r="553" spans="1:25" ht="15.75" customHeight="1" x14ac:dyDescent="0.2">
      <c r="A553" s="3"/>
      <c r="B553" s="3"/>
      <c r="C553" s="3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</row>
    <row r="554" spans="1:25" ht="15.75" customHeight="1" x14ac:dyDescent="0.2">
      <c r="A554" s="3"/>
      <c r="B554" s="3"/>
      <c r="C554" s="3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</row>
    <row r="555" spans="1:25" ht="15.75" customHeight="1" x14ac:dyDescent="0.2">
      <c r="A555" s="3"/>
      <c r="B555" s="3"/>
      <c r="C555" s="3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</row>
    <row r="556" spans="1:25" ht="15.75" customHeight="1" x14ac:dyDescent="0.2">
      <c r="A556" s="3"/>
      <c r="B556" s="3"/>
      <c r="C556" s="3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</row>
    <row r="557" spans="1:25" ht="15.75" customHeight="1" x14ac:dyDescent="0.2">
      <c r="A557" s="3"/>
      <c r="B557" s="3"/>
      <c r="C557" s="3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</row>
    <row r="558" spans="1:25" ht="15.75" customHeight="1" x14ac:dyDescent="0.2">
      <c r="A558" s="3"/>
      <c r="B558" s="3"/>
      <c r="C558" s="3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</row>
    <row r="559" spans="1:25" ht="15.75" customHeight="1" x14ac:dyDescent="0.2">
      <c r="A559" s="3"/>
      <c r="B559" s="3"/>
      <c r="C559" s="3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</row>
    <row r="560" spans="1:25" ht="15.75" customHeight="1" x14ac:dyDescent="0.2">
      <c r="A560" s="3"/>
      <c r="B560" s="3"/>
      <c r="C560" s="3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</row>
    <row r="561" spans="1:25" ht="15.75" customHeight="1" x14ac:dyDescent="0.2">
      <c r="A561" s="3"/>
      <c r="B561" s="3"/>
      <c r="C561" s="3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</row>
    <row r="562" spans="1:25" ht="15.75" customHeight="1" x14ac:dyDescent="0.2">
      <c r="A562" s="3"/>
      <c r="B562" s="3"/>
      <c r="C562" s="3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</row>
    <row r="563" spans="1:25" ht="15.75" customHeight="1" x14ac:dyDescent="0.2">
      <c r="A563" s="3"/>
      <c r="B563" s="3"/>
      <c r="C563" s="3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</row>
    <row r="564" spans="1:25" ht="15.75" customHeight="1" x14ac:dyDescent="0.2">
      <c r="A564" s="3"/>
      <c r="B564" s="3"/>
      <c r="C564" s="3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</row>
    <row r="565" spans="1:25" ht="15.75" customHeight="1" x14ac:dyDescent="0.2">
      <c r="A565" s="3"/>
      <c r="B565" s="3"/>
      <c r="C565" s="3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</row>
    <row r="566" spans="1:25" ht="15.75" customHeight="1" x14ac:dyDescent="0.2">
      <c r="A566" s="3"/>
      <c r="B566" s="3"/>
      <c r="C566" s="3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</row>
    <row r="567" spans="1:25" ht="15.75" customHeight="1" x14ac:dyDescent="0.2">
      <c r="A567" s="3"/>
      <c r="B567" s="3"/>
      <c r="C567" s="3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</row>
    <row r="568" spans="1:25" ht="15.75" customHeight="1" x14ac:dyDescent="0.2">
      <c r="A568" s="3"/>
      <c r="B568" s="3"/>
      <c r="C568" s="3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</row>
    <row r="569" spans="1:25" ht="15.75" customHeight="1" x14ac:dyDescent="0.2">
      <c r="A569" s="3"/>
      <c r="B569" s="3"/>
      <c r="C569" s="3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</row>
    <row r="570" spans="1:25" ht="15.75" customHeight="1" x14ac:dyDescent="0.2">
      <c r="A570" s="3"/>
      <c r="B570" s="3"/>
      <c r="C570" s="3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</row>
    <row r="571" spans="1:25" ht="15.75" customHeight="1" x14ac:dyDescent="0.2">
      <c r="A571" s="3"/>
      <c r="B571" s="3"/>
      <c r="C571" s="3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</row>
    <row r="572" spans="1:25" ht="15.75" customHeight="1" x14ac:dyDescent="0.2">
      <c r="A572" s="3"/>
      <c r="B572" s="3"/>
      <c r="C572" s="3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</row>
    <row r="573" spans="1:25" ht="15.75" customHeight="1" x14ac:dyDescent="0.2">
      <c r="A573" s="3"/>
      <c r="B573" s="3"/>
      <c r="C573" s="3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</row>
    <row r="574" spans="1:25" ht="15.75" customHeight="1" x14ac:dyDescent="0.2">
      <c r="A574" s="3"/>
      <c r="B574" s="3"/>
      <c r="C574" s="3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</row>
    <row r="575" spans="1:25" ht="15.75" customHeight="1" x14ac:dyDescent="0.2">
      <c r="A575" s="3"/>
      <c r="B575" s="3"/>
      <c r="C575" s="3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</row>
    <row r="576" spans="1:25" ht="15.75" customHeight="1" x14ac:dyDescent="0.2">
      <c r="A576" s="3"/>
      <c r="B576" s="3"/>
      <c r="C576" s="3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</row>
    <row r="577" spans="1:25" ht="15.75" customHeight="1" x14ac:dyDescent="0.2">
      <c r="A577" s="3"/>
      <c r="B577" s="3"/>
      <c r="C577" s="3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</row>
    <row r="578" spans="1:25" ht="15.75" customHeight="1" x14ac:dyDescent="0.2">
      <c r="A578" s="3"/>
      <c r="B578" s="3"/>
      <c r="C578" s="3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</row>
    <row r="579" spans="1:25" ht="15.75" customHeight="1" x14ac:dyDescent="0.2">
      <c r="A579" s="3"/>
      <c r="B579" s="3"/>
      <c r="C579" s="3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</row>
    <row r="580" spans="1:25" ht="15.75" customHeight="1" x14ac:dyDescent="0.2">
      <c r="A580" s="3"/>
      <c r="B580" s="3"/>
      <c r="C580" s="3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</row>
    <row r="581" spans="1:25" ht="15.75" customHeight="1" x14ac:dyDescent="0.2">
      <c r="A581" s="3"/>
      <c r="B581" s="3"/>
      <c r="C581" s="3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</row>
    <row r="582" spans="1:25" ht="15.75" customHeight="1" x14ac:dyDescent="0.2">
      <c r="A582" s="3"/>
      <c r="B582" s="3"/>
      <c r="C582" s="3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</row>
    <row r="583" spans="1:25" ht="15.75" customHeight="1" x14ac:dyDescent="0.2">
      <c r="A583" s="3"/>
      <c r="B583" s="3"/>
      <c r="C583" s="3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</row>
    <row r="584" spans="1:25" ht="15.75" customHeight="1" x14ac:dyDescent="0.2">
      <c r="A584" s="3"/>
      <c r="B584" s="3"/>
      <c r="C584" s="3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</row>
    <row r="585" spans="1:25" ht="15.75" customHeight="1" x14ac:dyDescent="0.2">
      <c r="A585" s="3"/>
      <c r="B585" s="3"/>
      <c r="C585" s="3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</row>
    <row r="586" spans="1:25" ht="15.75" customHeight="1" x14ac:dyDescent="0.2">
      <c r="A586" s="3"/>
      <c r="B586" s="3"/>
      <c r="C586" s="3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</row>
    <row r="587" spans="1:25" ht="15.75" customHeight="1" x14ac:dyDescent="0.2">
      <c r="A587" s="3"/>
      <c r="B587" s="3"/>
      <c r="C587" s="3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</row>
    <row r="588" spans="1:25" ht="15.75" customHeight="1" x14ac:dyDescent="0.2">
      <c r="A588" s="3"/>
      <c r="B588" s="3"/>
      <c r="C588" s="3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</row>
    <row r="589" spans="1:25" ht="15.75" customHeight="1" x14ac:dyDescent="0.2">
      <c r="A589" s="3"/>
      <c r="B589" s="3"/>
      <c r="C589" s="3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</row>
    <row r="590" spans="1:25" ht="15.75" customHeight="1" x14ac:dyDescent="0.2">
      <c r="A590" s="3"/>
      <c r="B590" s="3"/>
      <c r="C590" s="3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</row>
    <row r="591" spans="1:25" ht="15.75" customHeight="1" x14ac:dyDescent="0.2">
      <c r="A591" s="3"/>
      <c r="B591" s="3"/>
      <c r="C591" s="3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</row>
    <row r="592" spans="1:25" ht="15.75" customHeight="1" x14ac:dyDescent="0.2">
      <c r="A592" s="3"/>
      <c r="B592" s="3"/>
      <c r="C592" s="3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</row>
    <row r="593" spans="1:25" ht="15.75" customHeight="1" x14ac:dyDescent="0.2">
      <c r="A593" s="3"/>
      <c r="B593" s="3"/>
      <c r="C593" s="3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</row>
    <row r="594" spans="1:25" ht="15.75" customHeight="1" x14ac:dyDescent="0.2">
      <c r="A594" s="3"/>
      <c r="B594" s="3"/>
      <c r="C594" s="3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</row>
    <row r="595" spans="1:25" ht="15.75" customHeight="1" x14ac:dyDescent="0.2">
      <c r="A595" s="3"/>
      <c r="B595" s="3"/>
      <c r="C595" s="3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</row>
    <row r="596" spans="1:25" ht="15.75" customHeight="1" x14ac:dyDescent="0.2">
      <c r="A596" s="3"/>
      <c r="B596" s="3"/>
      <c r="C596" s="3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</row>
    <row r="597" spans="1:25" ht="15.75" customHeight="1" x14ac:dyDescent="0.2">
      <c r="A597" s="3"/>
      <c r="B597" s="3"/>
      <c r="C597" s="3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</row>
    <row r="598" spans="1:25" ht="15.75" customHeight="1" x14ac:dyDescent="0.2">
      <c r="A598" s="3"/>
      <c r="B598" s="3"/>
      <c r="C598" s="3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</row>
    <row r="599" spans="1:25" ht="15.75" customHeight="1" x14ac:dyDescent="0.2">
      <c r="A599" s="3"/>
      <c r="B599" s="3"/>
      <c r="C599" s="3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</row>
    <row r="600" spans="1:25" ht="15.75" customHeight="1" x14ac:dyDescent="0.2">
      <c r="A600" s="3"/>
      <c r="B600" s="3"/>
      <c r="C600" s="3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</row>
    <row r="601" spans="1:25" ht="15.75" customHeight="1" x14ac:dyDescent="0.2">
      <c r="A601" s="3"/>
      <c r="B601" s="3"/>
      <c r="C601" s="3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</row>
    <row r="602" spans="1:25" ht="15.75" customHeight="1" x14ac:dyDescent="0.2">
      <c r="A602" s="3"/>
      <c r="B602" s="3"/>
      <c r="C602" s="3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</row>
    <row r="603" spans="1:25" ht="15.75" customHeight="1" x14ac:dyDescent="0.2">
      <c r="A603" s="3"/>
      <c r="B603" s="3"/>
      <c r="C603" s="3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</row>
    <row r="604" spans="1:25" ht="15.75" customHeight="1" x14ac:dyDescent="0.2">
      <c r="A604" s="3"/>
      <c r="B604" s="3"/>
      <c r="C604" s="3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</row>
    <row r="605" spans="1:25" ht="15.75" customHeight="1" x14ac:dyDescent="0.2">
      <c r="A605" s="3"/>
      <c r="B605" s="3"/>
      <c r="C605" s="3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</row>
    <row r="606" spans="1:25" ht="15.75" customHeight="1" x14ac:dyDescent="0.2">
      <c r="A606" s="3"/>
      <c r="B606" s="3"/>
      <c r="C606" s="3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</row>
    <row r="607" spans="1:25" ht="15.75" customHeight="1" x14ac:dyDescent="0.2">
      <c r="A607" s="3"/>
      <c r="B607" s="3"/>
      <c r="C607" s="3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</row>
    <row r="608" spans="1:25" ht="15.75" customHeight="1" x14ac:dyDescent="0.2">
      <c r="A608" s="3"/>
      <c r="B608" s="3"/>
      <c r="C608" s="3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</row>
    <row r="609" spans="1:25" ht="15.75" customHeight="1" x14ac:dyDescent="0.2">
      <c r="A609" s="3"/>
      <c r="B609" s="3"/>
      <c r="C609" s="3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</row>
    <row r="610" spans="1:25" ht="15.75" customHeight="1" x14ac:dyDescent="0.2">
      <c r="A610" s="3"/>
      <c r="B610" s="3"/>
      <c r="C610" s="3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</row>
    <row r="611" spans="1:25" ht="15.75" customHeight="1" x14ac:dyDescent="0.2">
      <c r="A611" s="3"/>
      <c r="B611" s="3"/>
      <c r="C611" s="3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</row>
    <row r="612" spans="1:25" ht="15.75" customHeight="1" x14ac:dyDescent="0.2">
      <c r="A612" s="3"/>
      <c r="B612" s="3"/>
      <c r="C612" s="3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</row>
    <row r="613" spans="1:25" ht="15.75" customHeight="1" x14ac:dyDescent="0.2">
      <c r="A613" s="3"/>
      <c r="B613" s="3"/>
      <c r="C613" s="3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</row>
    <row r="614" spans="1:25" ht="15.75" customHeight="1" x14ac:dyDescent="0.2">
      <c r="A614" s="3"/>
      <c r="B614" s="3"/>
      <c r="C614" s="3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</row>
    <row r="615" spans="1:25" ht="15.75" customHeight="1" x14ac:dyDescent="0.2">
      <c r="A615" s="3"/>
      <c r="B615" s="3"/>
      <c r="C615" s="3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</row>
    <row r="616" spans="1:25" ht="15.75" customHeight="1" x14ac:dyDescent="0.2">
      <c r="A616" s="3"/>
      <c r="B616" s="3"/>
      <c r="C616" s="3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</row>
    <row r="617" spans="1:25" ht="15.75" customHeight="1" x14ac:dyDescent="0.2">
      <c r="A617" s="3"/>
      <c r="B617" s="3"/>
      <c r="C617" s="3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</row>
    <row r="618" spans="1:25" ht="15.75" customHeight="1" x14ac:dyDescent="0.2">
      <c r="A618" s="3"/>
      <c r="B618" s="3"/>
      <c r="C618" s="3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</row>
    <row r="619" spans="1:25" ht="15.75" customHeight="1" x14ac:dyDescent="0.2">
      <c r="A619" s="3"/>
      <c r="B619" s="3"/>
      <c r="C619" s="3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</row>
    <row r="620" spans="1:25" ht="15.75" customHeight="1" x14ac:dyDescent="0.2">
      <c r="A620" s="3"/>
      <c r="B620" s="3"/>
      <c r="C620" s="3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</row>
    <row r="621" spans="1:25" ht="15.75" customHeight="1" x14ac:dyDescent="0.2">
      <c r="A621" s="3"/>
      <c r="B621" s="3"/>
      <c r="C621" s="3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</row>
    <row r="622" spans="1:25" ht="15.75" customHeight="1" x14ac:dyDescent="0.2">
      <c r="A622" s="3"/>
      <c r="B622" s="3"/>
      <c r="C622" s="3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</row>
    <row r="623" spans="1:25" ht="15.75" customHeight="1" x14ac:dyDescent="0.2">
      <c r="A623" s="3"/>
      <c r="B623" s="3"/>
      <c r="C623" s="3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</row>
    <row r="624" spans="1:25" ht="15.75" customHeight="1" x14ac:dyDescent="0.2">
      <c r="A624" s="3"/>
      <c r="B624" s="3"/>
      <c r="C624" s="3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</row>
    <row r="625" spans="1:25" ht="15.75" customHeight="1" x14ac:dyDescent="0.2">
      <c r="A625" s="3"/>
      <c r="B625" s="3"/>
      <c r="C625" s="3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</row>
    <row r="626" spans="1:25" ht="15.75" customHeight="1" x14ac:dyDescent="0.2">
      <c r="A626" s="3"/>
      <c r="B626" s="3"/>
      <c r="C626" s="3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</row>
    <row r="627" spans="1:25" ht="15.75" customHeight="1" x14ac:dyDescent="0.2">
      <c r="A627" s="3"/>
      <c r="B627" s="3"/>
      <c r="C627" s="3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</row>
    <row r="628" spans="1:25" ht="15.75" customHeight="1" x14ac:dyDescent="0.2">
      <c r="A628" s="3"/>
      <c r="B628" s="3"/>
      <c r="C628" s="3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</row>
    <row r="629" spans="1:25" ht="15.75" customHeight="1" x14ac:dyDescent="0.2">
      <c r="A629" s="3"/>
      <c r="B629" s="3"/>
      <c r="C629" s="3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</row>
    <row r="630" spans="1:25" ht="15.75" customHeight="1" x14ac:dyDescent="0.2">
      <c r="A630" s="3"/>
      <c r="B630" s="3"/>
      <c r="C630" s="3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</row>
    <row r="631" spans="1:25" ht="15.75" customHeight="1" x14ac:dyDescent="0.2">
      <c r="A631" s="3"/>
      <c r="B631" s="3"/>
      <c r="C631" s="3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</row>
    <row r="632" spans="1:25" ht="15.75" customHeight="1" x14ac:dyDescent="0.2">
      <c r="A632" s="3"/>
      <c r="B632" s="3"/>
      <c r="C632" s="3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</row>
    <row r="633" spans="1:25" ht="15.75" customHeight="1" x14ac:dyDescent="0.2">
      <c r="A633" s="3"/>
      <c r="B633" s="3"/>
      <c r="C633" s="3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</row>
    <row r="634" spans="1:25" ht="15.75" customHeight="1" x14ac:dyDescent="0.2">
      <c r="A634" s="3"/>
      <c r="B634" s="3"/>
      <c r="C634" s="3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</row>
    <row r="635" spans="1:25" ht="15.75" customHeight="1" x14ac:dyDescent="0.2">
      <c r="A635" s="3"/>
      <c r="B635" s="3"/>
      <c r="C635" s="3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</row>
    <row r="636" spans="1:25" ht="15.75" customHeight="1" x14ac:dyDescent="0.2">
      <c r="A636" s="3"/>
      <c r="B636" s="3"/>
      <c r="C636" s="3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</row>
    <row r="637" spans="1:25" ht="15.75" customHeight="1" x14ac:dyDescent="0.2">
      <c r="A637" s="3"/>
      <c r="B637" s="3"/>
      <c r="C637" s="3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</row>
    <row r="638" spans="1:25" ht="15.75" customHeight="1" x14ac:dyDescent="0.2">
      <c r="A638" s="3"/>
      <c r="B638" s="3"/>
      <c r="C638" s="3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</row>
    <row r="639" spans="1:25" ht="15.75" customHeight="1" x14ac:dyDescent="0.2">
      <c r="A639" s="3"/>
      <c r="B639" s="3"/>
      <c r="C639" s="3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</row>
    <row r="640" spans="1:25" ht="15.75" customHeight="1" x14ac:dyDescent="0.2">
      <c r="A640" s="3"/>
      <c r="B640" s="3"/>
      <c r="C640" s="3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</row>
    <row r="641" spans="1:25" ht="15.75" customHeight="1" x14ac:dyDescent="0.2">
      <c r="A641" s="3"/>
      <c r="B641" s="3"/>
      <c r="C641" s="3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</row>
    <row r="642" spans="1:25" ht="15.75" customHeight="1" x14ac:dyDescent="0.2">
      <c r="A642" s="3"/>
      <c r="B642" s="3"/>
      <c r="C642" s="3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</row>
    <row r="643" spans="1:25" ht="15.75" customHeight="1" x14ac:dyDescent="0.2">
      <c r="A643" s="3"/>
      <c r="B643" s="3"/>
      <c r="C643" s="3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</row>
    <row r="644" spans="1:25" ht="15.75" customHeight="1" x14ac:dyDescent="0.2">
      <c r="A644" s="3"/>
      <c r="B644" s="3"/>
      <c r="C644" s="3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</row>
    <row r="645" spans="1:25" ht="15.75" customHeight="1" x14ac:dyDescent="0.2">
      <c r="A645" s="3"/>
      <c r="B645" s="3"/>
      <c r="C645" s="3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</row>
    <row r="646" spans="1:25" ht="15.75" customHeight="1" x14ac:dyDescent="0.2">
      <c r="A646" s="3"/>
      <c r="B646" s="3"/>
      <c r="C646" s="3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</row>
    <row r="647" spans="1:25" ht="15.75" customHeight="1" x14ac:dyDescent="0.2">
      <c r="A647" s="3"/>
      <c r="B647" s="3"/>
      <c r="C647" s="3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</row>
    <row r="648" spans="1:25" ht="15.75" customHeight="1" x14ac:dyDescent="0.2">
      <c r="A648" s="3"/>
      <c r="B648" s="3"/>
      <c r="C648" s="3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</row>
    <row r="649" spans="1:25" ht="15.75" customHeight="1" x14ac:dyDescent="0.2">
      <c r="A649" s="3"/>
      <c r="B649" s="3"/>
      <c r="C649" s="3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</row>
    <row r="650" spans="1:25" ht="15.75" customHeight="1" x14ac:dyDescent="0.2">
      <c r="A650" s="3"/>
      <c r="B650" s="3"/>
      <c r="C650" s="3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</row>
    <row r="651" spans="1:25" ht="15.75" customHeight="1" x14ac:dyDescent="0.2">
      <c r="A651" s="3"/>
      <c r="B651" s="3"/>
      <c r="C651" s="3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</row>
    <row r="652" spans="1:25" ht="15.75" customHeight="1" x14ac:dyDescent="0.2">
      <c r="A652" s="3"/>
      <c r="B652" s="3"/>
      <c r="C652" s="3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</row>
    <row r="653" spans="1:25" ht="15.75" customHeight="1" x14ac:dyDescent="0.2">
      <c r="A653" s="3"/>
      <c r="B653" s="3"/>
      <c r="C653" s="3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</row>
    <row r="654" spans="1:25" ht="15.75" customHeight="1" x14ac:dyDescent="0.2">
      <c r="A654" s="3"/>
      <c r="B654" s="3"/>
      <c r="C654" s="3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</row>
    <row r="655" spans="1:25" ht="15.75" customHeight="1" x14ac:dyDescent="0.2">
      <c r="A655" s="3"/>
      <c r="B655" s="3"/>
      <c r="C655" s="3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</row>
    <row r="656" spans="1:25" ht="15.75" customHeight="1" x14ac:dyDescent="0.2">
      <c r="A656" s="3"/>
      <c r="B656" s="3"/>
      <c r="C656" s="3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</row>
    <row r="657" spans="1:25" ht="15.75" customHeight="1" x14ac:dyDescent="0.2">
      <c r="A657" s="3"/>
      <c r="B657" s="3"/>
      <c r="C657" s="3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</row>
    <row r="658" spans="1:25" ht="15.75" customHeight="1" x14ac:dyDescent="0.2">
      <c r="A658" s="3"/>
      <c r="B658" s="3"/>
      <c r="C658" s="3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</row>
    <row r="659" spans="1:25" ht="15.75" customHeight="1" x14ac:dyDescent="0.2">
      <c r="A659" s="3"/>
      <c r="B659" s="3"/>
      <c r="C659" s="3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</row>
    <row r="660" spans="1:25" ht="15.75" customHeight="1" x14ac:dyDescent="0.2">
      <c r="A660" s="3"/>
      <c r="B660" s="3"/>
      <c r="C660" s="3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</row>
    <row r="661" spans="1:25" ht="15.75" customHeight="1" x14ac:dyDescent="0.2">
      <c r="A661" s="3"/>
      <c r="B661" s="3"/>
      <c r="C661" s="3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</row>
    <row r="662" spans="1:25" ht="15.75" customHeight="1" x14ac:dyDescent="0.2">
      <c r="A662" s="3"/>
      <c r="B662" s="3"/>
      <c r="C662" s="3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</row>
    <row r="663" spans="1:25" ht="15.75" customHeight="1" x14ac:dyDescent="0.2">
      <c r="A663" s="3"/>
      <c r="B663" s="3"/>
      <c r="C663" s="3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</row>
    <row r="664" spans="1:25" ht="15.75" customHeight="1" x14ac:dyDescent="0.2">
      <c r="A664" s="3"/>
      <c r="B664" s="3"/>
      <c r="C664" s="3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</row>
    <row r="665" spans="1:25" ht="15.75" customHeight="1" x14ac:dyDescent="0.2">
      <c r="A665" s="3"/>
      <c r="B665" s="3"/>
      <c r="C665" s="3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</row>
    <row r="666" spans="1:25" ht="15.75" customHeight="1" x14ac:dyDescent="0.2">
      <c r="A666" s="3"/>
      <c r="B666" s="3"/>
      <c r="C666" s="3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</row>
    <row r="667" spans="1:25" ht="15.75" customHeight="1" x14ac:dyDescent="0.2">
      <c r="A667" s="3"/>
      <c r="B667" s="3"/>
      <c r="C667" s="3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</row>
    <row r="668" spans="1:25" ht="15.75" customHeight="1" x14ac:dyDescent="0.2">
      <c r="A668" s="3"/>
      <c r="B668" s="3"/>
      <c r="C668" s="3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</row>
    <row r="669" spans="1:25" ht="15.75" customHeight="1" x14ac:dyDescent="0.2">
      <c r="A669" s="3"/>
      <c r="B669" s="3"/>
      <c r="C669" s="3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</row>
    <row r="670" spans="1:25" ht="15.75" customHeight="1" x14ac:dyDescent="0.2">
      <c r="A670" s="3"/>
      <c r="B670" s="3"/>
      <c r="C670" s="3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</row>
    <row r="671" spans="1:25" ht="15.75" customHeight="1" x14ac:dyDescent="0.2">
      <c r="A671" s="3"/>
      <c r="B671" s="3"/>
      <c r="C671" s="3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</row>
    <row r="672" spans="1:25" ht="15.75" customHeight="1" x14ac:dyDescent="0.2">
      <c r="A672" s="3"/>
      <c r="B672" s="3"/>
      <c r="C672" s="3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</row>
    <row r="673" spans="1:25" ht="15.75" customHeight="1" x14ac:dyDescent="0.2">
      <c r="A673" s="3"/>
      <c r="B673" s="3"/>
      <c r="C673" s="3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</row>
    <row r="674" spans="1:25" ht="15.75" customHeight="1" x14ac:dyDescent="0.2">
      <c r="A674" s="3"/>
      <c r="B674" s="3"/>
      <c r="C674" s="3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</row>
    <row r="675" spans="1:25" ht="15.75" customHeight="1" x14ac:dyDescent="0.2">
      <c r="A675" s="3"/>
      <c r="B675" s="3"/>
      <c r="C675" s="3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</row>
    <row r="676" spans="1:25" ht="15.75" customHeight="1" x14ac:dyDescent="0.2">
      <c r="A676" s="3"/>
      <c r="B676" s="3"/>
      <c r="C676" s="3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</row>
    <row r="677" spans="1:25" ht="15.75" customHeight="1" x14ac:dyDescent="0.2">
      <c r="A677" s="3"/>
      <c r="B677" s="3"/>
      <c r="C677" s="3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</row>
    <row r="678" spans="1:25" ht="15.75" customHeight="1" x14ac:dyDescent="0.2">
      <c r="A678" s="3"/>
      <c r="B678" s="3"/>
      <c r="C678" s="3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</row>
    <row r="679" spans="1:25" ht="15.75" customHeight="1" x14ac:dyDescent="0.2">
      <c r="A679" s="3"/>
      <c r="B679" s="3"/>
      <c r="C679" s="3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</row>
    <row r="680" spans="1:25" ht="15.75" customHeight="1" x14ac:dyDescent="0.2">
      <c r="A680" s="3"/>
      <c r="B680" s="3"/>
      <c r="C680" s="3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</row>
    <row r="681" spans="1:25" ht="15.75" customHeight="1" x14ac:dyDescent="0.2">
      <c r="A681" s="3"/>
      <c r="B681" s="3"/>
      <c r="C681" s="3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</row>
    <row r="682" spans="1:25" ht="15.75" customHeight="1" x14ac:dyDescent="0.2">
      <c r="A682" s="3"/>
      <c r="B682" s="3"/>
      <c r="C682" s="3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</row>
    <row r="683" spans="1:25" ht="15.75" customHeight="1" x14ac:dyDescent="0.2">
      <c r="A683" s="3"/>
      <c r="B683" s="3"/>
      <c r="C683" s="3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</row>
    <row r="684" spans="1:25" ht="15.75" customHeight="1" x14ac:dyDescent="0.2">
      <c r="A684" s="3"/>
      <c r="B684" s="3"/>
      <c r="C684" s="3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</row>
    <row r="685" spans="1:25" ht="15.75" customHeight="1" x14ac:dyDescent="0.2">
      <c r="A685" s="3"/>
      <c r="B685" s="3"/>
      <c r="C685" s="3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</row>
    <row r="686" spans="1:25" ht="15.75" customHeight="1" x14ac:dyDescent="0.2">
      <c r="A686" s="3"/>
      <c r="B686" s="3"/>
      <c r="C686" s="3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</row>
    <row r="687" spans="1:25" ht="15.75" customHeight="1" x14ac:dyDescent="0.2">
      <c r="A687" s="3"/>
      <c r="B687" s="3"/>
      <c r="C687" s="3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</row>
    <row r="688" spans="1:25" ht="15.75" customHeight="1" x14ac:dyDescent="0.2">
      <c r="A688" s="3"/>
      <c r="B688" s="3"/>
      <c r="C688" s="3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</row>
    <row r="689" spans="1:25" ht="15.75" customHeight="1" x14ac:dyDescent="0.2">
      <c r="A689" s="3"/>
      <c r="B689" s="3"/>
      <c r="C689" s="3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</row>
    <row r="690" spans="1:25" ht="15.75" customHeight="1" x14ac:dyDescent="0.2">
      <c r="A690" s="3"/>
      <c r="B690" s="3"/>
      <c r="C690" s="3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</row>
    <row r="691" spans="1:25" ht="15.75" customHeight="1" x14ac:dyDescent="0.2">
      <c r="A691" s="3"/>
      <c r="B691" s="3"/>
      <c r="C691" s="3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</row>
    <row r="692" spans="1:25" ht="15.75" customHeight="1" x14ac:dyDescent="0.2">
      <c r="A692" s="3"/>
      <c r="B692" s="3"/>
      <c r="C692" s="3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</row>
    <row r="693" spans="1:25" ht="15.75" customHeight="1" x14ac:dyDescent="0.2">
      <c r="A693" s="3"/>
      <c r="B693" s="3"/>
      <c r="C693" s="3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</row>
    <row r="694" spans="1:25" ht="15.75" customHeight="1" x14ac:dyDescent="0.2">
      <c r="A694" s="3"/>
      <c r="B694" s="3"/>
      <c r="C694" s="3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</row>
    <row r="695" spans="1:25" ht="15.75" customHeight="1" x14ac:dyDescent="0.2">
      <c r="A695" s="3"/>
      <c r="B695" s="3"/>
      <c r="C695" s="3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</row>
    <row r="696" spans="1:25" ht="15.75" customHeight="1" x14ac:dyDescent="0.2">
      <c r="A696" s="3"/>
      <c r="B696" s="3"/>
      <c r="C696" s="3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</row>
    <row r="697" spans="1:25" ht="15.75" customHeight="1" x14ac:dyDescent="0.2">
      <c r="A697" s="3"/>
      <c r="B697" s="3"/>
      <c r="C697" s="3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</row>
    <row r="698" spans="1:25" ht="15.75" customHeight="1" x14ac:dyDescent="0.2">
      <c r="A698" s="3"/>
      <c r="B698" s="3"/>
      <c r="C698" s="3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</row>
    <row r="699" spans="1:25" ht="15.75" customHeight="1" x14ac:dyDescent="0.2">
      <c r="A699" s="3"/>
      <c r="B699" s="3"/>
      <c r="C699" s="3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</row>
    <row r="700" spans="1:25" ht="15.75" customHeight="1" x14ac:dyDescent="0.2">
      <c r="A700" s="3"/>
      <c r="B700" s="3"/>
      <c r="C700" s="3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</row>
    <row r="701" spans="1:25" ht="15.75" customHeight="1" x14ac:dyDescent="0.2">
      <c r="A701" s="3"/>
      <c r="B701" s="3"/>
      <c r="C701" s="3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</row>
    <row r="702" spans="1:25" ht="15.75" customHeight="1" x14ac:dyDescent="0.2">
      <c r="A702" s="3"/>
      <c r="B702" s="3"/>
      <c r="C702" s="3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</row>
    <row r="703" spans="1:25" ht="15.75" customHeight="1" x14ac:dyDescent="0.2">
      <c r="A703" s="3"/>
      <c r="B703" s="3"/>
      <c r="C703" s="3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</row>
    <row r="704" spans="1:25" ht="15.75" customHeight="1" x14ac:dyDescent="0.2">
      <c r="A704" s="3"/>
      <c r="B704" s="3"/>
      <c r="C704" s="3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</row>
    <row r="705" spans="1:25" ht="15.75" customHeight="1" x14ac:dyDescent="0.2">
      <c r="A705" s="3"/>
      <c r="B705" s="3"/>
      <c r="C705" s="3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</row>
    <row r="706" spans="1:25" ht="15.75" customHeight="1" x14ac:dyDescent="0.2">
      <c r="A706" s="3"/>
      <c r="B706" s="3"/>
      <c r="C706" s="3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</row>
    <row r="707" spans="1:25" ht="15.75" customHeight="1" x14ac:dyDescent="0.2">
      <c r="A707" s="3"/>
      <c r="B707" s="3"/>
      <c r="C707" s="3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</row>
    <row r="708" spans="1:25" ht="15.75" customHeight="1" x14ac:dyDescent="0.2">
      <c r="A708" s="3"/>
      <c r="B708" s="3"/>
      <c r="C708" s="3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</row>
    <row r="709" spans="1:25" ht="15.75" customHeight="1" x14ac:dyDescent="0.2">
      <c r="A709" s="3"/>
      <c r="B709" s="3"/>
      <c r="C709" s="3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</row>
    <row r="710" spans="1:25" ht="15.75" customHeight="1" x14ac:dyDescent="0.2">
      <c r="A710" s="3"/>
      <c r="B710" s="3"/>
      <c r="C710" s="3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</row>
    <row r="711" spans="1:25" ht="15.75" customHeight="1" x14ac:dyDescent="0.2">
      <c r="A711" s="3"/>
      <c r="B711" s="3"/>
      <c r="C711" s="3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</row>
    <row r="712" spans="1:25" ht="15.75" customHeight="1" x14ac:dyDescent="0.2">
      <c r="A712" s="3"/>
      <c r="B712" s="3"/>
      <c r="C712" s="3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</row>
    <row r="713" spans="1:25" ht="15.75" customHeight="1" x14ac:dyDescent="0.2">
      <c r="A713" s="3"/>
      <c r="B713" s="3"/>
      <c r="C713" s="3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</row>
    <row r="714" spans="1:25" ht="15.75" customHeight="1" x14ac:dyDescent="0.2">
      <c r="A714" s="3"/>
      <c r="B714" s="3"/>
      <c r="C714" s="3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</row>
    <row r="715" spans="1:25" ht="15.75" customHeight="1" x14ac:dyDescent="0.2">
      <c r="A715" s="3"/>
      <c r="B715" s="3"/>
      <c r="C715" s="3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</row>
    <row r="716" spans="1:25" ht="15.75" customHeight="1" x14ac:dyDescent="0.2">
      <c r="A716" s="3"/>
      <c r="B716" s="3"/>
      <c r="C716" s="3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</row>
    <row r="717" spans="1:25" ht="15.75" customHeight="1" x14ac:dyDescent="0.2">
      <c r="A717" s="3"/>
      <c r="B717" s="3"/>
      <c r="C717" s="3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</row>
    <row r="718" spans="1:25" ht="15.75" customHeight="1" x14ac:dyDescent="0.2">
      <c r="A718" s="3"/>
      <c r="B718" s="3"/>
      <c r="C718" s="3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</row>
    <row r="719" spans="1:25" ht="15.75" customHeight="1" x14ac:dyDescent="0.2">
      <c r="A719" s="3"/>
      <c r="B719" s="3"/>
      <c r="C719" s="3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</row>
    <row r="720" spans="1:25" ht="15.75" customHeight="1" x14ac:dyDescent="0.2">
      <c r="A720" s="3"/>
      <c r="B720" s="3"/>
      <c r="C720" s="3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</row>
    <row r="721" spans="1:25" ht="15.75" customHeight="1" x14ac:dyDescent="0.2">
      <c r="A721" s="3"/>
      <c r="B721" s="3"/>
      <c r="C721" s="3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</row>
    <row r="722" spans="1:25" ht="15.75" customHeight="1" x14ac:dyDescent="0.2">
      <c r="A722" s="3"/>
      <c r="B722" s="3"/>
      <c r="C722" s="3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</row>
    <row r="723" spans="1:25" ht="15.75" customHeight="1" x14ac:dyDescent="0.2">
      <c r="A723" s="3"/>
      <c r="B723" s="3"/>
      <c r="C723" s="3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</row>
    <row r="724" spans="1:25" ht="15.75" customHeight="1" x14ac:dyDescent="0.2">
      <c r="A724" s="3"/>
      <c r="B724" s="3"/>
      <c r="C724" s="3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</row>
    <row r="725" spans="1:25" ht="15.75" customHeight="1" x14ac:dyDescent="0.2">
      <c r="A725" s="3"/>
      <c r="B725" s="3"/>
      <c r="C725" s="3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</row>
    <row r="726" spans="1:25" ht="15.75" customHeight="1" x14ac:dyDescent="0.2">
      <c r="A726" s="3"/>
      <c r="B726" s="3"/>
      <c r="C726" s="3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</row>
    <row r="727" spans="1:25" ht="15.75" customHeight="1" x14ac:dyDescent="0.2">
      <c r="A727" s="3"/>
      <c r="B727" s="3"/>
      <c r="C727" s="3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</row>
    <row r="728" spans="1:25" ht="15.75" customHeight="1" x14ac:dyDescent="0.2">
      <c r="A728" s="3"/>
      <c r="B728" s="3"/>
      <c r="C728" s="3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</row>
    <row r="729" spans="1:25" ht="15.75" customHeight="1" x14ac:dyDescent="0.2">
      <c r="A729" s="3"/>
      <c r="B729" s="3"/>
      <c r="C729" s="3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</row>
    <row r="730" spans="1:25" ht="15.75" customHeight="1" x14ac:dyDescent="0.2">
      <c r="A730" s="3"/>
      <c r="B730" s="3"/>
      <c r="C730" s="3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</row>
    <row r="731" spans="1:25" ht="15.75" customHeight="1" x14ac:dyDescent="0.2">
      <c r="A731" s="3"/>
      <c r="B731" s="3"/>
      <c r="C731" s="3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</row>
    <row r="732" spans="1:25" ht="15.75" customHeight="1" x14ac:dyDescent="0.2">
      <c r="A732" s="3"/>
      <c r="B732" s="3"/>
      <c r="C732" s="3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</row>
    <row r="733" spans="1:25" ht="15.75" customHeight="1" x14ac:dyDescent="0.2">
      <c r="A733" s="3"/>
      <c r="B733" s="3"/>
      <c r="C733" s="3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</row>
    <row r="734" spans="1:25" ht="15.75" customHeight="1" x14ac:dyDescent="0.2">
      <c r="A734" s="3"/>
      <c r="B734" s="3"/>
      <c r="C734" s="3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</row>
    <row r="735" spans="1:25" ht="15.75" customHeight="1" x14ac:dyDescent="0.2">
      <c r="A735" s="3"/>
      <c r="B735" s="3"/>
      <c r="C735" s="3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</row>
    <row r="736" spans="1:25" ht="15.75" customHeight="1" x14ac:dyDescent="0.2">
      <c r="A736" s="3"/>
      <c r="B736" s="3"/>
      <c r="C736" s="3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</row>
    <row r="737" spans="1:25" ht="15.75" customHeight="1" x14ac:dyDescent="0.2">
      <c r="A737" s="3"/>
      <c r="B737" s="3"/>
      <c r="C737" s="3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</row>
    <row r="738" spans="1:25" ht="15.75" customHeight="1" x14ac:dyDescent="0.2">
      <c r="A738" s="3"/>
      <c r="B738" s="3"/>
      <c r="C738" s="3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</row>
    <row r="739" spans="1:25" ht="15.75" customHeight="1" x14ac:dyDescent="0.2">
      <c r="A739" s="3"/>
      <c r="B739" s="3"/>
      <c r="C739" s="3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</row>
    <row r="740" spans="1:25" ht="15.75" customHeight="1" x14ac:dyDescent="0.2">
      <c r="A740" s="3"/>
      <c r="B740" s="3"/>
      <c r="C740" s="3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</row>
    <row r="741" spans="1:25" ht="15.75" customHeight="1" x14ac:dyDescent="0.2">
      <c r="A741" s="3"/>
      <c r="B741" s="3"/>
      <c r="C741" s="3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</row>
    <row r="742" spans="1:25" ht="15.75" customHeight="1" x14ac:dyDescent="0.2">
      <c r="A742" s="3"/>
      <c r="B742" s="3"/>
      <c r="C742" s="3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</row>
    <row r="743" spans="1:25" ht="15.75" customHeight="1" x14ac:dyDescent="0.2">
      <c r="A743" s="3"/>
      <c r="B743" s="3"/>
      <c r="C743" s="3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</row>
    <row r="744" spans="1:25" ht="15.75" customHeight="1" x14ac:dyDescent="0.2">
      <c r="A744" s="3"/>
      <c r="B744" s="3"/>
      <c r="C744" s="3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</row>
    <row r="745" spans="1:25" ht="15.75" customHeight="1" x14ac:dyDescent="0.2">
      <c r="A745" s="3"/>
      <c r="B745" s="3"/>
      <c r="C745" s="3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</row>
    <row r="746" spans="1:25" ht="15.75" customHeight="1" x14ac:dyDescent="0.2">
      <c r="A746" s="3"/>
      <c r="B746" s="3"/>
      <c r="C746" s="3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</row>
    <row r="747" spans="1:25" ht="15.75" customHeight="1" x14ac:dyDescent="0.2">
      <c r="A747" s="3"/>
      <c r="B747" s="3"/>
      <c r="C747" s="3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</row>
    <row r="748" spans="1:25" ht="15.75" customHeight="1" x14ac:dyDescent="0.2">
      <c r="A748" s="3"/>
      <c r="B748" s="3"/>
      <c r="C748" s="3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</row>
    <row r="749" spans="1:25" ht="15.75" customHeight="1" x14ac:dyDescent="0.2">
      <c r="A749" s="3"/>
      <c r="B749" s="3"/>
      <c r="C749" s="3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</row>
    <row r="750" spans="1:25" ht="15.75" customHeight="1" x14ac:dyDescent="0.2">
      <c r="A750" s="3"/>
      <c r="B750" s="3"/>
      <c r="C750" s="3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</row>
    <row r="751" spans="1:25" ht="15.75" customHeight="1" x14ac:dyDescent="0.2">
      <c r="A751" s="3"/>
      <c r="B751" s="3"/>
      <c r="C751" s="3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</row>
    <row r="752" spans="1:25" ht="15.75" customHeight="1" x14ac:dyDescent="0.2">
      <c r="A752" s="3"/>
      <c r="B752" s="3"/>
      <c r="C752" s="3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</row>
    <row r="753" spans="1:25" ht="15.75" customHeight="1" x14ac:dyDescent="0.2">
      <c r="A753" s="3"/>
      <c r="B753" s="3"/>
      <c r="C753" s="3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</row>
    <row r="754" spans="1:25" ht="15.75" customHeight="1" x14ac:dyDescent="0.2">
      <c r="A754" s="3"/>
      <c r="B754" s="3"/>
      <c r="C754" s="3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</row>
    <row r="755" spans="1:25" ht="15.75" customHeight="1" x14ac:dyDescent="0.2">
      <c r="A755" s="3"/>
      <c r="B755" s="3"/>
      <c r="C755" s="3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</row>
    <row r="756" spans="1:25" ht="15.75" customHeight="1" x14ac:dyDescent="0.2">
      <c r="A756" s="3"/>
      <c r="B756" s="3"/>
      <c r="C756" s="3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</row>
    <row r="757" spans="1:25" ht="15.75" customHeight="1" x14ac:dyDescent="0.2">
      <c r="A757" s="3"/>
      <c r="B757" s="3"/>
      <c r="C757" s="3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</row>
    <row r="758" spans="1:25" ht="15.75" customHeight="1" x14ac:dyDescent="0.2">
      <c r="A758" s="3"/>
      <c r="B758" s="3"/>
      <c r="C758" s="3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</row>
    <row r="759" spans="1:25" ht="15.75" customHeight="1" x14ac:dyDescent="0.2">
      <c r="A759" s="3"/>
      <c r="B759" s="3"/>
      <c r="C759" s="3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</row>
    <row r="760" spans="1:25" ht="15.75" customHeight="1" x14ac:dyDescent="0.2">
      <c r="A760" s="3"/>
      <c r="B760" s="3"/>
      <c r="C760" s="3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</row>
    <row r="761" spans="1:25" ht="15.75" customHeight="1" x14ac:dyDescent="0.2">
      <c r="A761" s="3"/>
      <c r="B761" s="3"/>
      <c r="C761" s="3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</row>
    <row r="762" spans="1:25" ht="15.75" customHeight="1" x14ac:dyDescent="0.2">
      <c r="A762" s="3"/>
      <c r="B762" s="3"/>
      <c r="C762" s="3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</row>
    <row r="763" spans="1:25" ht="15.75" customHeight="1" x14ac:dyDescent="0.2">
      <c r="A763" s="3"/>
      <c r="B763" s="3"/>
      <c r="C763" s="3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</row>
    <row r="764" spans="1:25" ht="15.75" customHeight="1" x14ac:dyDescent="0.2">
      <c r="A764" s="3"/>
      <c r="B764" s="3"/>
      <c r="C764" s="3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</row>
    <row r="765" spans="1:25" ht="15.75" customHeight="1" x14ac:dyDescent="0.2">
      <c r="A765" s="3"/>
      <c r="B765" s="3"/>
      <c r="C765" s="3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</row>
    <row r="766" spans="1:25" ht="15.75" customHeight="1" x14ac:dyDescent="0.2">
      <c r="A766" s="3"/>
      <c r="B766" s="3"/>
      <c r="C766" s="3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</row>
    <row r="767" spans="1:25" ht="15.75" customHeight="1" x14ac:dyDescent="0.2">
      <c r="A767" s="3"/>
      <c r="B767" s="3"/>
      <c r="C767" s="3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</row>
    <row r="768" spans="1:25" ht="15.75" customHeight="1" x14ac:dyDescent="0.2">
      <c r="A768" s="3"/>
      <c r="B768" s="3"/>
      <c r="C768" s="3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</row>
    <row r="769" spans="1:25" ht="15.75" customHeight="1" x14ac:dyDescent="0.2">
      <c r="A769" s="3"/>
      <c r="B769" s="3"/>
      <c r="C769" s="3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</row>
    <row r="770" spans="1:25" ht="15.75" customHeight="1" x14ac:dyDescent="0.2">
      <c r="A770" s="3"/>
      <c r="B770" s="3"/>
      <c r="C770" s="3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</row>
    <row r="771" spans="1:25" ht="15.75" customHeight="1" x14ac:dyDescent="0.2">
      <c r="A771" s="3"/>
      <c r="B771" s="3"/>
      <c r="C771" s="3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</row>
    <row r="772" spans="1:25" ht="15.75" customHeight="1" x14ac:dyDescent="0.2">
      <c r="A772" s="3"/>
      <c r="B772" s="3"/>
      <c r="C772" s="3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</row>
    <row r="773" spans="1:25" ht="15.75" customHeight="1" x14ac:dyDescent="0.2">
      <c r="A773" s="3"/>
      <c r="B773" s="3"/>
      <c r="C773" s="3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</row>
    <row r="774" spans="1:25" ht="15.75" customHeight="1" x14ac:dyDescent="0.2">
      <c r="A774" s="3"/>
      <c r="B774" s="3"/>
      <c r="C774" s="3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</row>
    <row r="775" spans="1:25" ht="15.75" customHeight="1" x14ac:dyDescent="0.2">
      <c r="A775" s="3"/>
      <c r="B775" s="3"/>
      <c r="C775" s="3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</row>
    <row r="776" spans="1:25" ht="15.75" customHeight="1" x14ac:dyDescent="0.2">
      <c r="A776" s="3"/>
      <c r="B776" s="3"/>
      <c r="C776" s="3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</row>
    <row r="777" spans="1:25" ht="15.75" customHeight="1" x14ac:dyDescent="0.2">
      <c r="A777" s="3"/>
      <c r="B777" s="3"/>
      <c r="C777" s="3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</row>
    <row r="778" spans="1:25" ht="15.75" customHeight="1" x14ac:dyDescent="0.2">
      <c r="A778" s="3"/>
      <c r="B778" s="3"/>
      <c r="C778" s="3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</row>
    <row r="779" spans="1:25" ht="15.75" customHeight="1" x14ac:dyDescent="0.2">
      <c r="A779" s="3"/>
      <c r="B779" s="3"/>
      <c r="C779" s="3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</row>
    <row r="780" spans="1:25" ht="15.75" customHeight="1" x14ac:dyDescent="0.2">
      <c r="A780" s="3"/>
      <c r="B780" s="3"/>
      <c r="C780" s="3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</row>
    <row r="781" spans="1:25" ht="15.75" customHeight="1" x14ac:dyDescent="0.2">
      <c r="A781" s="3"/>
      <c r="B781" s="3"/>
      <c r="C781" s="3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</row>
    <row r="782" spans="1:25" ht="15.75" customHeight="1" x14ac:dyDescent="0.2">
      <c r="A782" s="3"/>
      <c r="B782" s="3"/>
      <c r="C782" s="3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</row>
    <row r="783" spans="1:25" ht="15.75" customHeight="1" x14ac:dyDescent="0.2">
      <c r="A783" s="3"/>
      <c r="B783" s="3"/>
      <c r="C783" s="3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</row>
    <row r="784" spans="1:25" ht="15.75" customHeight="1" x14ac:dyDescent="0.2">
      <c r="A784" s="3"/>
      <c r="B784" s="3"/>
      <c r="C784" s="3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</row>
    <row r="785" spans="1:25" ht="15.75" customHeight="1" x14ac:dyDescent="0.2">
      <c r="A785" s="3"/>
      <c r="B785" s="3"/>
      <c r="C785" s="3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</row>
    <row r="786" spans="1:25" ht="15.75" customHeight="1" x14ac:dyDescent="0.2">
      <c r="A786" s="3"/>
      <c r="B786" s="3"/>
      <c r="C786" s="3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</row>
    <row r="787" spans="1:25" ht="15.75" customHeight="1" x14ac:dyDescent="0.2">
      <c r="A787" s="3"/>
      <c r="B787" s="3"/>
      <c r="C787" s="3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</row>
    <row r="788" spans="1:25" ht="15.75" customHeight="1" x14ac:dyDescent="0.2">
      <c r="A788" s="3"/>
      <c r="B788" s="3"/>
      <c r="C788" s="3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</row>
    <row r="789" spans="1:25" ht="15.75" customHeight="1" x14ac:dyDescent="0.2">
      <c r="A789" s="3"/>
      <c r="B789" s="3"/>
      <c r="C789" s="3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</row>
    <row r="790" spans="1:25" ht="15.75" customHeight="1" x14ac:dyDescent="0.2">
      <c r="A790" s="3"/>
      <c r="B790" s="3"/>
      <c r="C790" s="3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</row>
    <row r="791" spans="1:25" ht="15.75" customHeight="1" x14ac:dyDescent="0.2">
      <c r="A791" s="3"/>
      <c r="B791" s="3"/>
      <c r="C791" s="3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</row>
    <row r="792" spans="1:25" ht="15.75" customHeight="1" x14ac:dyDescent="0.2">
      <c r="A792" s="3"/>
      <c r="B792" s="3"/>
      <c r="C792" s="3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</row>
    <row r="793" spans="1:25" ht="15.75" customHeight="1" x14ac:dyDescent="0.2">
      <c r="A793" s="3"/>
      <c r="B793" s="3"/>
      <c r="C793" s="3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</row>
    <row r="794" spans="1:25" ht="15.75" customHeight="1" x14ac:dyDescent="0.2">
      <c r="A794" s="3"/>
      <c r="B794" s="3"/>
      <c r="C794" s="3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</row>
    <row r="795" spans="1:25" ht="15.75" customHeight="1" x14ac:dyDescent="0.2">
      <c r="A795" s="3"/>
      <c r="B795" s="3"/>
      <c r="C795" s="3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</row>
    <row r="796" spans="1:25" ht="15.75" customHeight="1" x14ac:dyDescent="0.2">
      <c r="A796" s="3"/>
      <c r="B796" s="3"/>
      <c r="C796" s="3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</row>
    <row r="797" spans="1:25" ht="15.75" customHeight="1" x14ac:dyDescent="0.2">
      <c r="A797" s="3"/>
      <c r="B797" s="3"/>
      <c r="C797" s="3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</row>
    <row r="798" spans="1:25" ht="15.75" customHeight="1" x14ac:dyDescent="0.2">
      <c r="A798" s="3"/>
      <c r="B798" s="3"/>
      <c r="C798" s="3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</row>
    <row r="799" spans="1:25" ht="15.75" customHeight="1" x14ac:dyDescent="0.2">
      <c r="A799" s="3"/>
      <c r="B799" s="3"/>
      <c r="C799" s="3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</row>
    <row r="800" spans="1:25" ht="15.75" customHeight="1" x14ac:dyDescent="0.2">
      <c r="A800" s="3"/>
      <c r="B800" s="3"/>
      <c r="C800" s="3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</row>
    <row r="801" spans="1:25" ht="15.75" customHeight="1" x14ac:dyDescent="0.2">
      <c r="A801" s="3"/>
      <c r="B801" s="3"/>
      <c r="C801" s="3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</row>
    <row r="802" spans="1:25" ht="15.75" customHeight="1" x14ac:dyDescent="0.2">
      <c r="A802" s="3"/>
      <c r="B802" s="3"/>
      <c r="C802" s="3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</row>
    <row r="803" spans="1:25" ht="15.75" customHeight="1" x14ac:dyDescent="0.2">
      <c r="A803" s="3"/>
      <c r="B803" s="3"/>
      <c r="C803" s="3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</row>
    <row r="804" spans="1:25" ht="15.75" customHeight="1" x14ac:dyDescent="0.2">
      <c r="A804" s="3"/>
      <c r="B804" s="3"/>
      <c r="C804" s="3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</row>
    <row r="805" spans="1:25" ht="15.75" customHeight="1" x14ac:dyDescent="0.2">
      <c r="A805" s="3"/>
      <c r="B805" s="3"/>
      <c r="C805" s="3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</row>
    <row r="806" spans="1:25" ht="15.75" customHeight="1" x14ac:dyDescent="0.2">
      <c r="A806" s="3"/>
      <c r="B806" s="3"/>
      <c r="C806" s="3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</row>
    <row r="807" spans="1:25" ht="15.75" customHeight="1" x14ac:dyDescent="0.2">
      <c r="A807" s="3"/>
      <c r="B807" s="3"/>
      <c r="C807" s="3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</row>
    <row r="808" spans="1:25" ht="15.75" customHeight="1" x14ac:dyDescent="0.2">
      <c r="A808" s="3"/>
      <c r="B808" s="3"/>
      <c r="C808" s="3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</row>
    <row r="809" spans="1:25" ht="15.75" customHeight="1" x14ac:dyDescent="0.2">
      <c r="A809" s="3"/>
      <c r="B809" s="3"/>
      <c r="C809" s="3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</row>
    <row r="810" spans="1:25" ht="15.75" customHeight="1" x14ac:dyDescent="0.2">
      <c r="A810" s="3"/>
      <c r="B810" s="3"/>
      <c r="C810" s="3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</row>
    <row r="811" spans="1:25" ht="15.75" customHeight="1" x14ac:dyDescent="0.2">
      <c r="A811" s="3"/>
      <c r="B811" s="3"/>
      <c r="C811" s="3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</row>
    <row r="812" spans="1:25" ht="15.75" customHeight="1" x14ac:dyDescent="0.2">
      <c r="A812" s="3"/>
      <c r="B812" s="3"/>
      <c r="C812" s="3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</row>
    <row r="813" spans="1:25" ht="15.75" customHeight="1" x14ac:dyDescent="0.2">
      <c r="A813" s="3"/>
      <c r="B813" s="3"/>
      <c r="C813" s="3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</row>
    <row r="814" spans="1:25" ht="15.75" customHeight="1" x14ac:dyDescent="0.2">
      <c r="A814" s="3"/>
      <c r="B814" s="3"/>
      <c r="C814" s="3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</row>
    <row r="815" spans="1:25" ht="15.75" customHeight="1" x14ac:dyDescent="0.2">
      <c r="A815" s="3"/>
      <c r="B815" s="3"/>
      <c r="C815" s="3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</row>
    <row r="816" spans="1:25" ht="15.75" customHeight="1" x14ac:dyDescent="0.2">
      <c r="A816" s="3"/>
      <c r="B816" s="3"/>
      <c r="C816" s="3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</row>
    <row r="817" spans="1:25" ht="15.75" customHeight="1" x14ac:dyDescent="0.2">
      <c r="A817" s="3"/>
      <c r="B817" s="3"/>
      <c r="C817" s="3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</row>
    <row r="818" spans="1:25" ht="15.75" customHeight="1" x14ac:dyDescent="0.2">
      <c r="A818" s="3"/>
      <c r="B818" s="3"/>
      <c r="C818" s="3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</row>
    <row r="819" spans="1:25" ht="15.75" customHeight="1" x14ac:dyDescent="0.2">
      <c r="A819" s="3"/>
      <c r="B819" s="3"/>
      <c r="C819" s="3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</row>
    <row r="820" spans="1:25" ht="15.75" customHeight="1" x14ac:dyDescent="0.2">
      <c r="A820" s="3"/>
      <c r="B820" s="3"/>
      <c r="C820" s="3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</row>
    <row r="821" spans="1:25" ht="15.75" customHeight="1" x14ac:dyDescent="0.2">
      <c r="A821" s="3"/>
      <c r="B821" s="3"/>
      <c r="C821" s="3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</row>
    <row r="822" spans="1:25" ht="15.75" customHeight="1" x14ac:dyDescent="0.2">
      <c r="A822" s="3"/>
      <c r="B822" s="3"/>
      <c r="C822" s="3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</row>
    <row r="823" spans="1:25" ht="15.75" customHeight="1" x14ac:dyDescent="0.2">
      <c r="A823" s="3"/>
      <c r="B823" s="3"/>
      <c r="C823" s="3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</row>
    <row r="824" spans="1:25" ht="15.75" customHeight="1" x14ac:dyDescent="0.2">
      <c r="A824" s="3"/>
      <c r="B824" s="3"/>
      <c r="C824" s="3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</row>
    <row r="825" spans="1:25" ht="15.75" customHeight="1" x14ac:dyDescent="0.2">
      <c r="A825" s="3"/>
      <c r="B825" s="3"/>
      <c r="C825" s="3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</row>
    <row r="826" spans="1:25" ht="15.75" customHeight="1" x14ac:dyDescent="0.2">
      <c r="A826" s="3"/>
      <c r="B826" s="3"/>
      <c r="C826" s="3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</row>
    <row r="827" spans="1:25" ht="15.75" customHeight="1" x14ac:dyDescent="0.2">
      <c r="A827" s="3"/>
      <c r="B827" s="3"/>
      <c r="C827" s="3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</row>
    <row r="828" spans="1:25" ht="15.75" customHeight="1" x14ac:dyDescent="0.2">
      <c r="A828" s="3"/>
      <c r="B828" s="3"/>
      <c r="C828" s="3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</row>
    <row r="829" spans="1:25" ht="15.75" customHeight="1" x14ac:dyDescent="0.2">
      <c r="A829" s="3"/>
      <c r="B829" s="3"/>
      <c r="C829" s="3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</row>
    <row r="830" spans="1:25" ht="15.75" customHeight="1" x14ac:dyDescent="0.2">
      <c r="A830" s="3"/>
      <c r="B830" s="3"/>
      <c r="C830" s="3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</row>
    <row r="831" spans="1:25" ht="15.75" customHeight="1" x14ac:dyDescent="0.2">
      <c r="A831" s="3"/>
      <c r="B831" s="3"/>
      <c r="C831" s="3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</row>
    <row r="832" spans="1:25" ht="15.75" customHeight="1" x14ac:dyDescent="0.2">
      <c r="A832" s="3"/>
      <c r="B832" s="3"/>
      <c r="C832" s="3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</row>
    <row r="833" spans="1:25" ht="15.75" customHeight="1" x14ac:dyDescent="0.2">
      <c r="A833" s="3"/>
      <c r="B833" s="3"/>
      <c r="C833" s="3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</row>
    <row r="834" spans="1:25" ht="15.75" customHeight="1" x14ac:dyDescent="0.2">
      <c r="A834" s="3"/>
      <c r="B834" s="3"/>
      <c r="C834" s="3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</row>
    <row r="835" spans="1:25" ht="15.75" customHeight="1" x14ac:dyDescent="0.2">
      <c r="A835" s="3"/>
      <c r="B835" s="3"/>
      <c r="C835" s="3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</row>
    <row r="836" spans="1:25" ht="15.75" customHeight="1" x14ac:dyDescent="0.2">
      <c r="A836" s="3"/>
      <c r="B836" s="3"/>
      <c r="C836" s="3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</row>
    <row r="837" spans="1:25" ht="15.75" customHeight="1" x14ac:dyDescent="0.2">
      <c r="A837" s="3"/>
      <c r="B837" s="3"/>
      <c r="C837" s="3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</row>
    <row r="838" spans="1:25" ht="15.75" customHeight="1" x14ac:dyDescent="0.2">
      <c r="A838" s="3"/>
      <c r="B838" s="3"/>
      <c r="C838" s="3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</row>
    <row r="839" spans="1:25" ht="15.75" customHeight="1" x14ac:dyDescent="0.2">
      <c r="A839" s="3"/>
      <c r="B839" s="3"/>
      <c r="C839" s="3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</row>
    <row r="840" spans="1:25" ht="15.75" customHeight="1" x14ac:dyDescent="0.2">
      <c r="A840" s="3"/>
      <c r="B840" s="3"/>
      <c r="C840" s="3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</row>
    <row r="841" spans="1:25" ht="15.75" customHeight="1" x14ac:dyDescent="0.2">
      <c r="A841" s="3"/>
      <c r="B841" s="3"/>
      <c r="C841" s="3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</row>
    <row r="842" spans="1:25" ht="15.75" customHeight="1" x14ac:dyDescent="0.2">
      <c r="A842" s="3"/>
      <c r="B842" s="3"/>
      <c r="C842" s="3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</row>
    <row r="843" spans="1:25" ht="15.75" customHeight="1" x14ac:dyDescent="0.2">
      <c r="A843" s="3"/>
      <c r="B843" s="3"/>
      <c r="C843" s="3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</row>
    <row r="844" spans="1:25" ht="15.75" customHeight="1" x14ac:dyDescent="0.2">
      <c r="A844" s="3"/>
      <c r="B844" s="3"/>
      <c r="C844" s="3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</row>
    <row r="845" spans="1:25" ht="15.75" customHeight="1" x14ac:dyDescent="0.2">
      <c r="A845" s="3"/>
      <c r="B845" s="3"/>
      <c r="C845" s="3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</row>
    <row r="846" spans="1:25" ht="15.75" customHeight="1" x14ac:dyDescent="0.2">
      <c r="A846" s="3"/>
      <c r="B846" s="3"/>
      <c r="C846" s="3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</row>
    <row r="847" spans="1:25" ht="15.75" customHeight="1" x14ac:dyDescent="0.2">
      <c r="A847" s="3"/>
      <c r="B847" s="3"/>
      <c r="C847" s="3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</row>
    <row r="848" spans="1:25" ht="15.75" customHeight="1" x14ac:dyDescent="0.2">
      <c r="A848" s="3"/>
      <c r="B848" s="3"/>
      <c r="C848" s="3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</row>
    <row r="849" spans="1:25" ht="15.75" customHeight="1" x14ac:dyDescent="0.2">
      <c r="A849" s="3"/>
      <c r="B849" s="3"/>
      <c r="C849" s="3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</row>
    <row r="850" spans="1:25" ht="15.75" customHeight="1" x14ac:dyDescent="0.2">
      <c r="A850" s="3"/>
      <c r="B850" s="3"/>
      <c r="C850" s="3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</row>
    <row r="851" spans="1:25" ht="15.75" customHeight="1" x14ac:dyDescent="0.2">
      <c r="A851" s="3"/>
      <c r="B851" s="3"/>
      <c r="C851" s="3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</row>
    <row r="852" spans="1:25" ht="15.75" customHeight="1" x14ac:dyDescent="0.2">
      <c r="A852" s="3"/>
      <c r="B852" s="3"/>
      <c r="C852" s="3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</row>
    <row r="853" spans="1:25" ht="15.75" customHeight="1" x14ac:dyDescent="0.2">
      <c r="A853" s="3"/>
      <c r="B853" s="3"/>
      <c r="C853" s="3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</row>
    <row r="854" spans="1:25" ht="15.75" customHeight="1" x14ac:dyDescent="0.2">
      <c r="A854" s="3"/>
      <c r="B854" s="3"/>
      <c r="C854" s="3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</row>
    <row r="855" spans="1:25" ht="15.75" customHeight="1" x14ac:dyDescent="0.2">
      <c r="A855" s="3"/>
      <c r="B855" s="3"/>
      <c r="C855" s="3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</row>
    <row r="856" spans="1:25" ht="15.75" customHeight="1" x14ac:dyDescent="0.2">
      <c r="A856" s="3"/>
      <c r="B856" s="3"/>
      <c r="C856" s="3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</row>
    <row r="857" spans="1:25" ht="15.75" customHeight="1" x14ac:dyDescent="0.2">
      <c r="A857" s="3"/>
      <c r="B857" s="3"/>
      <c r="C857" s="3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</row>
    <row r="858" spans="1:25" ht="15.75" customHeight="1" x14ac:dyDescent="0.2">
      <c r="A858" s="3"/>
      <c r="B858" s="3"/>
      <c r="C858" s="3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</row>
    <row r="859" spans="1:25" ht="15.75" customHeight="1" x14ac:dyDescent="0.2">
      <c r="A859" s="3"/>
      <c r="B859" s="3"/>
      <c r="C859" s="3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</row>
    <row r="860" spans="1:25" ht="15.75" customHeight="1" x14ac:dyDescent="0.2">
      <c r="A860" s="3"/>
      <c r="B860" s="3"/>
      <c r="C860" s="3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</row>
    <row r="861" spans="1:25" ht="15.75" customHeight="1" x14ac:dyDescent="0.2">
      <c r="A861" s="3"/>
      <c r="B861" s="3"/>
      <c r="C861" s="3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</row>
    <row r="862" spans="1:25" ht="15.75" customHeight="1" x14ac:dyDescent="0.2">
      <c r="A862" s="3"/>
      <c r="B862" s="3"/>
      <c r="C862" s="3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</row>
    <row r="863" spans="1:25" ht="15.75" customHeight="1" x14ac:dyDescent="0.2">
      <c r="A863" s="3"/>
      <c r="B863" s="3"/>
      <c r="C863" s="3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</row>
    <row r="864" spans="1:25" ht="15.75" customHeight="1" x14ac:dyDescent="0.2">
      <c r="A864" s="3"/>
      <c r="B864" s="3"/>
      <c r="C864" s="3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</row>
    <row r="865" spans="1:25" ht="15.75" customHeight="1" x14ac:dyDescent="0.2">
      <c r="A865" s="3"/>
      <c r="B865" s="3"/>
      <c r="C865" s="3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</row>
    <row r="866" spans="1:25" ht="15.75" customHeight="1" x14ac:dyDescent="0.2">
      <c r="A866" s="3"/>
      <c r="B866" s="3"/>
      <c r="C866" s="3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</row>
    <row r="867" spans="1:25" ht="15.75" customHeight="1" x14ac:dyDescent="0.2">
      <c r="A867" s="3"/>
      <c r="B867" s="3"/>
      <c r="C867" s="3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</row>
    <row r="868" spans="1:25" ht="15.75" customHeight="1" x14ac:dyDescent="0.2">
      <c r="A868" s="3"/>
      <c r="B868" s="3"/>
      <c r="C868" s="3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</row>
    <row r="869" spans="1:25" ht="15.75" customHeight="1" x14ac:dyDescent="0.2">
      <c r="A869" s="3"/>
      <c r="B869" s="3"/>
      <c r="C869" s="3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</row>
    <row r="870" spans="1:25" ht="15.75" customHeight="1" x14ac:dyDescent="0.2">
      <c r="A870" s="3"/>
      <c r="B870" s="3"/>
      <c r="C870" s="3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</row>
    <row r="871" spans="1:25" ht="15.75" customHeight="1" x14ac:dyDescent="0.2">
      <c r="A871" s="3"/>
      <c r="B871" s="3"/>
      <c r="C871" s="3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</row>
    <row r="872" spans="1:25" ht="15.75" customHeight="1" x14ac:dyDescent="0.2">
      <c r="A872" s="3"/>
      <c r="B872" s="3"/>
      <c r="C872" s="3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</row>
    <row r="873" spans="1:25" ht="15.75" customHeight="1" x14ac:dyDescent="0.2">
      <c r="A873" s="3"/>
      <c r="B873" s="3"/>
      <c r="C873" s="3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</row>
    <row r="874" spans="1:25" ht="15.75" customHeight="1" x14ac:dyDescent="0.2">
      <c r="A874" s="3"/>
      <c r="B874" s="3"/>
      <c r="C874" s="3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</row>
    <row r="875" spans="1:25" ht="15.75" customHeight="1" x14ac:dyDescent="0.2">
      <c r="A875" s="3"/>
      <c r="B875" s="3"/>
      <c r="C875" s="3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</row>
    <row r="876" spans="1:25" ht="15.75" customHeight="1" x14ac:dyDescent="0.2">
      <c r="A876" s="3"/>
      <c r="B876" s="3"/>
      <c r="C876" s="3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</row>
    <row r="877" spans="1:25" ht="15.75" customHeight="1" x14ac:dyDescent="0.2">
      <c r="A877" s="3"/>
      <c r="B877" s="3"/>
      <c r="C877" s="3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</row>
    <row r="878" spans="1:25" ht="15.75" customHeight="1" x14ac:dyDescent="0.2">
      <c r="A878" s="3"/>
      <c r="B878" s="3"/>
      <c r="C878" s="3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</row>
    <row r="879" spans="1:25" ht="15.75" customHeight="1" x14ac:dyDescent="0.2">
      <c r="A879" s="3"/>
      <c r="B879" s="3"/>
      <c r="C879" s="3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</row>
    <row r="880" spans="1:25" ht="15.75" customHeight="1" x14ac:dyDescent="0.2">
      <c r="A880" s="3"/>
      <c r="B880" s="3"/>
      <c r="C880" s="3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</row>
    <row r="881" spans="1:25" ht="15.75" customHeight="1" x14ac:dyDescent="0.2">
      <c r="A881" s="3"/>
      <c r="B881" s="3"/>
      <c r="C881" s="3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</row>
    <row r="882" spans="1:25" ht="15.75" customHeight="1" x14ac:dyDescent="0.2">
      <c r="A882" s="3"/>
      <c r="B882" s="3"/>
      <c r="C882" s="3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</row>
    <row r="883" spans="1:25" ht="15.75" customHeight="1" x14ac:dyDescent="0.2">
      <c r="A883" s="3"/>
      <c r="B883" s="3"/>
      <c r="C883" s="3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</row>
    <row r="884" spans="1:25" ht="15.75" customHeight="1" x14ac:dyDescent="0.2">
      <c r="A884" s="3"/>
      <c r="B884" s="3"/>
      <c r="C884" s="3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</row>
    <row r="885" spans="1:25" ht="15.75" customHeight="1" x14ac:dyDescent="0.2">
      <c r="A885" s="3"/>
      <c r="B885" s="3"/>
      <c r="C885" s="3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</row>
    <row r="886" spans="1:25" ht="15.75" customHeight="1" x14ac:dyDescent="0.2">
      <c r="A886" s="3"/>
      <c r="B886" s="3"/>
      <c r="C886" s="3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</row>
    <row r="887" spans="1:25" ht="15.75" customHeight="1" x14ac:dyDescent="0.2">
      <c r="A887" s="3"/>
      <c r="B887" s="3"/>
      <c r="C887" s="3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</row>
    <row r="888" spans="1:25" ht="15.75" customHeight="1" x14ac:dyDescent="0.2">
      <c r="A888" s="3"/>
      <c r="B888" s="3"/>
      <c r="C888" s="3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</row>
    <row r="889" spans="1:25" ht="15.75" customHeight="1" x14ac:dyDescent="0.2">
      <c r="A889" s="3"/>
      <c r="B889" s="3"/>
      <c r="C889" s="3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</row>
    <row r="890" spans="1:25" ht="15.75" customHeight="1" x14ac:dyDescent="0.2">
      <c r="A890" s="3"/>
      <c r="B890" s="3"/>
      <c r="C890" s="3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</row>
    <row r="891" spans="1:25" ht="15.75" customHeight="1" x14ac:dyDescent="0.2">
      <c r="A891" s="3"/>
      <c r="B891" s="3"/>
      <c r="C891" s="3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</row>
    <row r="892" spans="1:25" ht="15.75" customHeight="1" x14ac:dyDescent="0.2">
      <c r="A892" s="3"/>
      <c r="B892" s="3"/>
      <c r="C892" s="3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</row>
    <row r="893" spans="1:25" ht="15.75" customHeight="1" x14ac:dyDescent="0.2">
      <c r="A893" s="3"/>
      <c r="B893" s="3"/>
      <c r="C893" s="3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</row>
    <row r="894" spans="1:25" ht="15.75" customHeight="1" x14ac:dyDescent="0.2">
      <c r="A894" s="3"/>
      <c r="B894" s="3"/>
      <c r="C894" s="3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</row>
    <row r="895" spans="1:25" ht="15.75" customHeight="1" x14ac:dyDescent="0.2">
      <c r="A895" s="3"/>
      <c r="B895" s="3"/>
      <c r="C895" s="3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</row>
    <row r="896" spans="1:25" ht="15.75" customHeight="1" x14ac:dyDescent="0.2">
      <c r="A896" s="3"/>
      <c r="B896" s="3"/>
      <c r="C896" s="3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</row>
    <row r="897" spans="1:25" ht="15.75" customHeight="1" x14ac:dyDescent="0.2">
      <c r="A897" s="3"/>
      <c r="B897" s="3"/>
      <c r="C897" s="3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</row>
    <row r="898" spans="1:25" ht="15.75" customHeight="1" x14ac:dyDescent="0.2">
      <c r="A898" s="3"/>
      <c r="B898" s="3"/>
      <c r="C898" s="3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</row>
    <row r="899" spans="1:25" ht="15.75" customHeight="1" x14ac:dyDescent="0.2">
      <c r="A899" s="3"/>
      <c r="B899" s="3"/>
      <c r="C899" s="3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</row>
    <row r="900" spans="1:25" ht="15.75" customHeight="1" x14ac:dyDescent="0.2">
      <c r="A900" s="3"/>
      <c r="B900" s="3"/>
      <c r="C900" s="3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</row>
    <row r="901" spans="1:25" ht="15.75" customHeight="1" x14ac:dyDescent="0.2">
      <c r="A901" s="3"/>
      <c r="B901" s="3"/>
      <c r="C901" s="3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</row>
    <row r="902" spans="1:25" ht="15.75" customHeight="1" x14ac:dyDescent="0.2">
      <c r="A902" s="3"/>
      <c r="B902" s="3"/>
      <c r="C902" s="3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</row>
    <row r="903" spans="1:25" ht="15.75" customHeight="1" x14ac:dyDescent="0.2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</row>
    <row r="904" spans="1:25" ht="15.75" customHeight="1" x14ac:dyDescent="0.2">
      <c r="A904" s="3"/>
      <c r="B904" s="3"/>
      <c r="C904" s="3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</row>
    <row r="905" spans="1:25" ht="15.75" customHeight="1" x14ac:dyDescent="0.2">
      <c r="A905" s="3"/>
      <c r="B905" s="3"/>
      <c r="C905" s="3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</row>
    <row r="906" spans="1:25" ht="15.75" customHeight="1" x14ac:dyDescent="0.2">
      <c r="A906" s="3"/>
      <c r="B906" s="3"/>
      <c r="C906" s="3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</row>
    <row r="907" spans="1:25" ht="15.75" customHeight="1" x14ac:dyDescent="0.2">
      <c r="A907" s="3"/>
      <c r="B907" s="3"/>
      <c r="C907" s="3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</row>
    <row r="908" spans="1:25" ht="15.75" customHeight="1" x14ac:dyDescent="0.2">
      <c r="A908" s="3"/>
      <c r="B908" s="3"/>
      <c r="C908" s="3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</row>
    <row r="909" spans="1:25" ht="15.75" customHeight="1" x14ac:dyDescent="0.2">
      <c r="A909" s="3"/>
      <c r="B909" s="3"/>
      <c r="C909" s="3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</row>
    <row r="910" spans="1:25" ht="15.75" customHeight="1" x14ac:dyDescent="0.2">
      <c r="A910" s="3"/>
      <c r="B910" s="3"/>
      <c r="C910" s="3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</row>
    <row r="911" spans="1:25" ht="15.75" customHeight="1" x14ac:dyDescent="0.2">
      <c r="A911" s="3"/>
      <c r="B911" s="3"/>
      <c r="C911" s="3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</row>
    <row r="912" spans="1:25" ht="15.75" customHeight="1" x14ac:dyDescent="0.2">
      <c r="A912" s="3"/>
      <c r="B912" s="3"/>
      <c r="C912" s="3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</row>
    <row r="913" spans="1:25" ht="15.75" customHeight="1" x14ac:dyDescent="0.2">
      <c r="A913" s="3"/>
      <c r="B913" s="3"/>
      <c r="C913" s="3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</row>
    <row r="914" spans="1:25" ht="15.75" customHeight="1" x14ac:dyDescent="0.2">
      <c r="A914" s="3"/>
      <c r="B914" s="3"/>
      <c r="C914" s="3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</row>
    <row r="915" spans="1:25" ht="15.75" customHeight="1" x14ac:dyDescent="0.2">
      <c r="A915" s="3"/>
      <c r="B915" s="3"/>
      <c r="C915" s="3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</row>
    <row r="916" spans="1:25" ht="15.75" customHeight="1" x14ac:dyDescent="0.2">
      <c r="A916" s="3"/>
      <c r="B916" s="3"/>
      <c r="C916" s="3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</row>
    <row r="917" spans="1:25" ht="15.75" customHeight="1" x14ac:dyDescent="0.2">
      <c r="A917" s="3"/>
      <c r="B917" s="3"/>
      <c r="C917" s="3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</row>
    <row r="918" spans="1:25" ht="15.75" customHeight="1" x14ac:dyDescent="0.2">
      <c r="A918" s="3"/>
      <c r="B918" s="3"/>
      <c r="C918" s="3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</row>
    <row r="919" spans="1:25" ht="15.75" customHeight="1" x14ac:dyDescent="0.2">
      <c r="A919" s="3"/>
      <c r="B919" s="3"/>
      <c r="C919" s="3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</row>
    <row r="920" spans="1:25" ht="15.75" customHeight="1" x14ac:dyDescent="0.2">
      <c r="A920" s="3"/>
      <c r="B920" s="3"/>
      <c r="C920" s="3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</row>
    <row r="921" spans="1:25" ht="15.75" customHeight="1" x14ac:dyDescent="0.2">
      <c r="A921" s="3"/>
      <c r="B921" s="3"/>
      <c r="C921" s="3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</row>
    <row r="922" spans="1:25" ht="15.75" customHeight="1" x14ac:dyDescent="0.2">
      <c r="A922" s="3"/>
      <c r="B922" s="3"/>
      <c r="C922" s="3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</row>
    <row r="923" spans="1:25" ht="15.75" customHeight="1" x14ac:dyDescent="0.2">
      <c r="A923" s="3"/>
      <c r="B923" s="3"/>
      <c r="C923" s="3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</row>
    <row r="924" spans="1:25" ht="15.75" customHeight="1" x14ac:dyDescent="0.2">
      <c r="A924" s="3"/>
      <c r="B924" s="3"/>
      <c r="C924" s="3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</row>
    <row r="925" spans="1:25" ht="15.75" customHeight="1" x14ac:dyDescent="0.2">
      <c r="A925" s="3"/>
      <c r="B925" s="3"/>
      <c r="C925" s="3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</row>
    <row r="926" spans="1:25" ht="15.75" customHeight="1" x14ac:dyDescent="0.2">
      <c r="A926" s="3"/>
      <c r="B926" s="3"/>
      <c r="C926" s="3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</row>
    <row r="927" spans="1:25" ht="15.75" customHeight="1" x14ac:dyDescent="0.2">
      <c r="A927" s="3"/>
      <c r="B927" s="3"/>
      <c r="C927" s="3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</row>
    <row r="928" spans="1:25" ht="15.75" customHeight="1" x14ac:dyDescent="0.2">
      <c r="A928" s="3"/>
      <c r="B928" s="3"/>
      <c r="C928" s="3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</row>
    <row r="929" spans="1:25" ht="15.75" customHeight="1" x14ac:dyDescent="0.2">
      <c r="A929" s="3"/>
      <c r="B929" s="3"/>
      <c r="C929" s="3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</row>
    <row r="930" spans="1:25" ht="15.75" customHeight="1" x14ac:dyDescent="0.2">
      <c r="A930" s="3"/>
      <c r="B930" s="3"/>
      <c r="C930" s="3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</row>
    <row r="931" spans="1:25" ht="15.75" customHeight="1" x14ac:dyDescent="0.2">
      <c r="A931" s="3"/>
      <c r="B931" s="3"/>
      <c r="C931" s="3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</row>
    <row r="932" spans="1:25" ht="15.75" customHeight="1" x14ac:dyDescent="0.2">
      <c r="A932" s="3"/>
      <c r="B932" s="3"/>
      <c r="C932" s="3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</row>
    <row r="933" spans="1:25" ht="15.75" customHeight="1" x14ac:dyDescent="0.2">
      <c r="A933" s="3"/>
      <c r="B933" s="3"/>
      <c r="C933" s="3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</row>
    <row r="934" spans="1:25" ht="15.75" customHeight="1" x14ac:dyDescent="0.2">
      <c r="A934" s="3"/>
      <c r="B934" s="3"/>
      <c r="C934" s="3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</row>
    <row r="935" spans="1:25" ht="15.75" customHeight="1" x14ac:dyDescent="0.2">
      <c r="A935" s="3"/>
      <c r="B935" s="3"/>
      <c r="C935" s="3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</row>
    <row r="936" spans="1:25" ht="15.75" customHeight="1" x14ac:dyDescent="0.2">
      <c r="A936" s="3"/>
      <c r="B936" s="3"/>
      <c r="C936" s="3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</row>
    <row r="937" spans="1:25" ht="15.75" customHeight="1" x14ac:dyDescent="0.2">
      <c r="A937" s="3"/>
      <c r="B937" s="3"/>
      <c r="C937" s="3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</row>
    <row r="938" spans="1:25" ht="15.75" customHeight="1" x14ac:dyDescent="0.2">
      <c r="A938" s="3"/>
      <c r="B938" s="3"/>
      <c r="C938" s="3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</row>
    <row r="939" spans="1:25" ht="15.75" customHeight="1" x14ac:dyDescent="0.2">
      <c r="A939" s="3"/>
      <c r="B939" s="3"/>
      <c r="C939" s="3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</row>
    <row r="940" spans="1:25" ht="15.75" customHeight="1" x14ac:dyDescent="0.2">
      <c r="A940" s="3"/>
      <c r="B940" s="3"/>
      <c r="C940" s="3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</row>
    <row r="941" spans="1:25" ht="15.75" customHeight="1" x14ac:dyDescent="0.2">
      <c r="A941" s="3"/>
      <c r="B941" s="3"/>
      <c r="C941" s="3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</row>
    <row r="942" spans="1:25" ht="15.75" customHeight="1" x14ac:dyDescent="0.2">
      <c r="A942" s="3"/>
      <c r="B942" s="3"/>
      <c r="C942" s="3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</row>
    <row r="943" spans="1:25" ht="15.75" customHeight="1" x14ac:dyDescent="0.2">
      <c r="A943" s="3"/>
      <c r="B943" s="3"/>
      <c r="C943" s="3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</row>
    <row r="944" spans="1:25" ht="15.75" customHeight="1" x14ac:dyDescent="0.2">
      <c r="A944" s="3"/>
      <c r="B944" s="3"/>
      <c r="C944" s="3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</row>
    <row r="945" spans="1:25" ht="15.75" customHeight="1" x14ac:dyDescent="0.2">
      <c r="A945" s="3"/>
      <c r="B945" s="3"/>
      <c r="C945" s="3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</row>
    <row r="946" spans="1:25" ht="15.75" customHeight="1" x14ac:dyDescent="0.2">
      <c r="A946" s="3"/>
      <c r="B946" s="3"/>
      <c r="C946" s="3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</row>
    <row r="947" spans="1:25" ht="15.75" customHeight="1" x14ac:dyDescent="0.2">
      <c r="A947" s="3"/>
      <c r="B947" s="3"/>
      <c r="C947" s="3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</row>
    <row r="948" spans="1:25" ht="15.75" customHeight="1" x14ac:dyDescent="0.2">
      <c r="A948" s="3"/>
      <c r="B948" s="3"/>
      <c r="C948" s="3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</row>
    <row r="949" spans="1:25" ht="15.75" customHeight="1" x14ac:dyDescent="0.2">
      <c r="A949" s="3"/>
      <c r="B949" s="3"/>
      <c r="C949" s="3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</row>
    <row r="950" spans="1:25" ht="15.75" customHeight="1" x14ac:dyDescent="0.2">
      <c r="A950" s="3"/>
      <c r="B950" s="3"/>
      <c r="C950" s="3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</row>
    <row r="951" spans="1:25" ht="15.75" customHeight="1" x14ac:dyDescent="0.2">
      <c r="A951" s="3"/>
      <c r="B951" s="3"/>
      <c r="C951" s="3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</row>
    <row r="952" spans="1:25" ht="15.75" customHeight="1" x14ac:dyDescent="0.2">
      <c r="A952" s="3"/>
      <c r="B952" s="3"/>
      <c r="C952" s="3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</row>
    <row r="953" spans="1:25" ht="15.75" customHeight="1" x14ac:dyDescent="0.2">
      <c r="A953" s="3"/>
      <c r="B953" s="3"/>
      <c r="C953" s="3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</row>
    <row r="954" spans="1:25" ht="15.75" customHeight="1" x14ac:dyDescent="0.2">
      <c r="A954" s="3"/>
      <c r="B954" s="3"/>
      <c r="C954" s="3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</row>
    <row r="955" spans="1:25" ht="15.75" customHeight="1" x14ac:dyDescent="0.2">
      <c r="A955" s="3"/>
      <c r="B955" s="3"/>
      <c r="C955" s="3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</row>
    <row r="956" spans="1:25" ht="15.75" customHeight="1" x14ac:dyDescent="0.2">
      <c r="A956" s="3"/>
      <c r="B956" s="3"/>
      <c r="C956" s="3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</row>
    <row r="957" spans="1:25" ht="15.75" customHeight="1" x14ac:dyDescent="0.2">
      <c r="A957" s="3"/>
      <c r="B957" s="3"/>
      <c r="C957" s="3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</row>
    <row r="958" spans="1:25" ht="15.75" customHeight="1" x14ac:dyDescent="0.2">
      <c r="A958" s="3"/>
      <c r="B958" s="3"/>
      <c r="C958" s="3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</row>
    <row r="959" spans="1:25" ht="15.75" customHeight="1" x14ac:dyDescent="0.2">
      <c r="A959" s="3"/>
      <c r="B959" s="3"/>
      <c r="C959" s="3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</row>
    <row r="960" spans="1:25" ht="15.75" customHeight="1" x14ac:dyDescent="0.2">
      <c r="A960" s="3"/>
      <c r="B960" s="3"/>
      <c r="C960" s="3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</row>
    <row r="961" spans="1:25" ht="15.75" customHeight="1" x14ac:dyDescent="0.2">
      <c r="A961" s="3"/>
      <c r="B961" s="3"/>
      <c r="C961" s="3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</row>
    <row r="962" spans="1:25" ht="15.75" customHeight="1" x14ac:dyDescent="0.2">
      <c r="A962" s="3"/>
      <c r="B962" s="3"/>
      <c r="C962" s="3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</row>
    <row r="963" spans="1:25" ht="15.75" customHeight="1" x14ac:dyDescent="0.2">
      <c r="A963" s="3"/>
      <c r="B963" s="3"/>
      <c r="C963" s="3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</row>
    <row r="964" spans="1:25" ht="15.75" customHeight="1" x14ac:dyDescent="0.2">
      <c r="A964" s="3"/>
      <c r="B964" s="3"/>
      <c r="C964" s="3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</row>
    <row r="965" spans="1:25" ht="15.75" customHeight="1" x14ac:dyDescent="0.2">
      <c r="A965" s="3"/>
      <c r="B965" s="3"/>
      <c r="C965" s="3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</row>
    <row r="966" spans="1:25" ht="15.75" customHeight="1" x14ac:dyDescent="0.2">
      <c r="A966" s="3"/>
      <c r="B966" s="3"/>
      <c r="C966" s="3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</row>
    <row r="967" spans="1:25" ht="15.75" customHeight="1" x14ac:dyDescent="0.2">
      <c r="A967" s="3"/>
      <c r="B967" s="3"/>
      <c r="C967" s="3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</row>
    <row r="968" spans="1:25" ht="15.75" customHeight="1" x14ac:dyDescent="0.2">
      <c r="A968" s="3"/>
      <c r="B968" s="3"/>
      <c r="C968" s="3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</row>
    <row r="969" spans="1:25" ht="15.75" customHeight="1" x14ac:dyDescent="0.2">
      <c r="A969" s="3"/>
      <c r="B969" s="3"/>
      <c r="C969" s="3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</row>
    <row r="970" spans="1:25" ht="15.75" customHeight="1" x14ac:dyDescent="0.2">
      <c r="A970" s="3"/>
      <c r="B970" s="3"/>
      <c r="C970" s="3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</row>
    <row r="971" spans="1:25" ht="15.75" customHeight="1" x14ac:dyDescent="0.2">
      <c r="A971" s="3"/>
      <c r="B971" s="3"/>
      <c r="C971" s="3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</row>
    <row r="972" spans="1:25" ht="15.75" customHeight="1" x14ac:dyDescent="0.2">
      <c r="A972" s="3"/>
      <c r="B972" s="3"/>
      <c r="C972" s="3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</row>
    <row r="973" spans="1:25" ht="15.75" customHeight="1" x14ac:dyDescent="0.2">
      <c r="A973" s="3"/>
      <c r="B973" s="3"/>
      <c r="C973" s="3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</row>
    <row r="974" spans="1:25" ht="15.75" customHeight="1" x14ac:dyDescent="0.2">
      <c r="A974" s="3"/>
      <c r="B974" s="3"/>
      <c r="C974" s="3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</row>
    <row r="975" spans="1:25" ht="15.75" customHeight="1" x14ac:dyDescent="0.2">
      <c r="A975" s="3"/>
      <c r="B975" s="3"/>
      <c r="C975" s="3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</row>
    <row r="976" spans="1:25" ht="15.75" customHeight="1" x14ac:dyDescent="0.2">
      <c r="A976" s="3"/>
      <c r="B976" s="3"/>
      <c r="C976" s="3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</row>
    <row r="977" spans="1:25" ht="15.75" customHeight="1" x14ac:dyDescent="0.2">
      <c r="A977" s="3"/>
      <c r="B977" s="3"/>
      <c r="C977" s="3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</row>
    <row r="978" spans="1:25" ht="15.75" customHeight="1" x14ac:dyDescent="0.2">
      <c r="A978" s="3"/>
      <c r="B978" s="3"/>
      <c r="C978" s="3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</row>
    <row r="979" spans="1:25" ht="15.75" customHeight="1" x14ac:dyDescent="0.2">
      <c r="A979" s="3"/>
      <c r="B979" s="3"/>
      <c r="C979" s="3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</row>
    <row r="980" spans="1:25" ht="15.75" customHeight="1" x14ac:dyDescent="0.2">
      <c r="A980" s="3"/>
      <c r="B980" s="3"/>
      <c r="C980" s="3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</row>
    <row r="981" spans="1:25" ht="15.75" customHeight="1" x14ac:dyDescent="0.2">
      <c r="A981" s="3"/>
      <c r="B981" s="3"/>
      <c r="C981" s="3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</row>
    <row r="982" spans="1:25" ht="15.75" customHeight="1" x14ac:dyDescent="0.2">
      <c r="A982" s="3"/>
      <c r="B982" s="3"/>
      <c r="C982" s="3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</row>
    <row r="983" spans="1:25" ht="15.75" customHeight="1" x14ac:dyDescent="0.2">
      <c r="A983" s="3"/>
      <c r="B983" s="3"/>
      <c r="C983" s="3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</row>
    <row r="984" spans="1:25" ht="15.75" customHeight="1" x14ac:dyDescent="0.2">
      <c r="A984" s="3"/>
      <c r="B984" s="3"/>
      <c r="C984" s="3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</row>
    <row r="985" spans="1:25" ht="15.75" customHeight="1" x14ac:dyDescent="0.2">
      <c r="A985" s="3"/>
      <c r="B985" s="3"/>
      <c r="C985" s="3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</row>
    <row r="986" spans="1:25" ht="15.75" customHeight="1" x14ac:dyDescent="0.2">
      <c r="A986" s="3"/>
      <c r="B986" s="3"/>
      <c r="C986" s="3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</row>
    <row r="987" spans="1:25" ht="15.75" customHeight="1" x14ac:dyDescent="0.2">
      <c r="A987" s="3"/>
      <c r="B987" s="3"/>
      <c r="C987" s="3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</row>
    <row r="988" spans="1:25" ht="15.75" customHeight="1" x14ac:dyDescent="0.2">
      <c r="A988" s="3"/>
      <c r="B988" s="3"/>
      <c r="C988" s="3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</row>
    <row r="989" spans="1:25" ht="15.75" customHeight="1" x14ac:dyDescent="0.2">
      <c r="A989" s="3"/>
      <c r="B989" s="3"/>
      <c r="C989" s="3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</row>
    <row r="990" spans="1:25" ht="15.75" customHeight="1" x14ac:dyDescent="0.2">
      <c r="A990" s="3"/>
      <c r="B990" s="3"/>
      <c r="C990" s="3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5" ht="15.75" customHeight="1" x14ac:dyDescent="0.2">
      <c r="A991" s="3"/>
      <c r="B991" s="3"/>
      <c r="C991" s="3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5" ht="15.75" customHeight="1" x14ac:dyDescent="0.2">
      <c r="A992" s="3"/>
      <c r="B992" s="3"/>
      <c r="C992" s="3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</row>
    <row r="993" spans="1:25" ht="15.75" customHeight="1" x14ac:dyDescent="0.2">
      <c r="A993" s="3"/>
      <c r="B993" s="3"/>
      <c r="C993" s="3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</row>
    <row r="994" spans="1:25" ht="15.75" customHeight="1" x14ac:dyDescent="0.2">
      <c r="A994" s="3"/>
      <c r="B994" s="3"/>
      <c r="C994" s="3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</row>
    <row r="995" spans="1:25" ht="15.75" customHeight="1" x14ac:dyDescent="0.2">
      <c r="A995" s="3"/>
      <c r="B995" s="3"/>
      <c r="C995" s="3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</row>
    <row r="996" spans="1:25" ht="15.75" customHeight="1" x14ac:dyDescent="0.2">
      <c r="A996" s="3"/>
      <c r="B996" s="3"/>
      <c r="C996" s="3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</row>
    <row r="997" spans="1:25" ht="15.75" customHeight="1" x14ac:dyDescent="0.2">
      <c r="A997" s="3"/>
      <c r="B997" s="3"/>
      <c r="C997" s="3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</row>
  </sheetData>
  <sheetProtection formatCells="0" formatColumns="0" sort="0" autoFilter="0"/>
  <autoFilter ref="A3:J3" xr:uid="{00000000-0001-0000-0000-000000000000}">
    <sortState xmlns:xlrd2="http://schemas.microsoft.com/office/spreadsheetml/2017/richdata2" ref="A4:J192">
      <sortCondition descending="1" ref="G3:G192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9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J24" sqref="J24"/>
    </sheetView>
  </sheetViews>
  <sheetFormatPr baseColWidth="10" defaultColWidth="11.1640625" defaultRowHeight="15" customHeight="1" x14ac:dyDescent="0.2"/>
  <cols>
    <col min="1" max="1" width="31.6640625" customWidth="1"/>
    <col min="2" max="2" width="16.5" customWidth="1"/>
    <col min="3" max="3" width="15.83203125" customWidth="1"/>
    <col min="4" max="4" width="20.1640625" customWidth="1"/>
    <col min="5" max="5" width="28.6640625" customWidth="1"/>
    <col min="6" max="6" width="14.1640625" customWidth="1"/>
    <col min="7" max="25" width="11" customWidth="1"/>
  </cols>
  <sheetData>
    <row r="1" spans="1:25" ht="83.25" customHeight="1" x14ac:dyDescent="0.35">
      <c r="A1" s="71" t="s">
        <v>194</v>
      </c>
      <c r="B1" s="72"/>
      <c r="C1" s="72"/>
      <c r="D1" s="72"/>
      <c r="E1" s="72"/>
      <c r="F1" s="72"/>
      <c r="G1" s="72"/>
      <c r="H1" s="72"/>
      <c r="I1" s="72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15.75" customHeight="1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51.75" customHeight="1" x14ac:dyDescent="0.2">
      <c r="A3" s="35" t="s">
        <v>0</v>
      </c>
      <c r="B3" s="35" t="s">
        <v>195</v>
      </c>
      <c r="C3" s="35" t="s">
        <v>196</v>
      </c>
      <c r="D3" s="35" t="s">
        <v>197</v>
      </c>
      <c r="E3" s="35" t="s">
        <v>198</v>
      </c>
      <c r="F3" s="36" t="s">
        <v>4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ht="15.75" customHeight="1" x14ac:dyDescent="0.2">
      <c r="A4" s="37" t="s">
        <v>193</v>
      </c>
      <c r="B4" s="38">
        <v>44949.795100000003</v>
      </c>
      <c r="C4" s="39">
        <v>251417.75</v>
      </c>
      <c r="D4" s="40">
        <v>17.878528902593395</v>
      </c>
      <c r="E4" s="40">
        <f>0.001174313*100000</f>
        <v>117.43129999999999</v>
      </c>
      <c r="F4" s="41">
        <v>1.174313E-3</v>
      </c>
      <c r="G4" s="21"/>
      <c r="H4" s="23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</row>
    <row r="5" spans="1:25" ht="15.75" customHeight="1" x14ac:dyDescent="0.2">
      <c r="A5" s="37" t="s">
        <v>192</v>
      </c>
      <c r="B5" s="38">
        <v>2749.090725</v>
      </c>
      <c r="C5" s="39">
        <v>22670.53</v>
      </c>
      <c r="D5" s="40">
        <v>12.12627461731155</v>
      </c>
      <c r="E5" s="40">
        <f>0.000891381*100000</f>
        <v>89.138099999999994</v>
      </c>
      <c r="F5" s="41">
        <v>8.913809999999999E-4</v>
      </c>
      <c r="G5" s="21"/>
      <c r="H5" s="23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15.75" customHeight="1" x14ac:dyDescent="0.2">
      <c r="A6" s="37" t="s">
        <v>191</v>
      </c>
      <c r="B6" s="38">
        <v>26242.058239999998</v>
      </c>
      <c r="C6" s="39">
        <v>201110.98</v>
      </c>
      <c r="D6" s="40">
        <v>13.048545753195572</v>
      </c>
      <c r="E6" s="40">
        <f>0.000627090988250413*100000</f>
        <v>62.709098825041302</v>
      </c>
      <c r="F6" s="41">
        <v>6.27090988250413E-4</v>
      </c>
      <c r="G6" s="21"/>
      <c r="H6" s="23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</row>
    <row r="7" spans="1:25" ht="15.75" customHeight="1" x14ac:dyDescent="0.2">
      <c r="A7" s="37" t="s">
        <v>190</v>
      </c>
      <c r="B7" s="38">
        <v>38.11109896</v>
      </c>
      <c r="C7" s="39">
        <v>619.71</v>
      </c>
      <c r="D7" s="40">
        <v>6.1498279776024267</v>
      </c>
      <c r="E7" s="40">
        <f>0.000458815*100000</f>
        <v>45.881500000000003</v>
      </c>
      <c r="F7" s="41">
        <v>4.58815E-4</v>
      </c>
      <c r="G7" s="21"/>
      <c r="H7" s="23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</row>
    <row r="8" spans="1:25" ht="15.75" customHeight="1" x14ac:dyDescent="0.2">
      <c r="A8" s="37" t="s">
        <v>189</v>
      </c>
      <c r="B8" s="38">
        <v>26864.89762</v>
      </c>
      <c r="C8" s="39">
        <v>184933.82</v>
      </c>
      <c r="D8" s="40">
        <v>14.526762936060045</v>
      </c>
      <c r="E8" s="40">
        <f>0.000891381*100000</f>
        <v>89.138099999999994</v>
      </c>
      <c r="F8" s="41">
        <v>8.913809999999999E-4</v>
      </c>
      <c r="G8" s="23"/>
      <c r="H8" s="23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</row>
    <row r="9" spans="1:25" ht="15.75" customHeight="1" x14ac:dyDescent="0.2">
      <c r="A9" s="37" t="s">
        <v>188</v>
      </c>
      <c r="B9" s="38">
        <v>38.708287519999999</v>
      </c>
      <c r="C9" s="39">
        <v>609.86</v>
      </c>
      <c r="D9" s="40">
        <v>6.3470776112550418</v>
      </c>
      <c r="E9" s="40">
        <f>0.000437434*100000</f>
        <v>43.743400000000001</v>
      </c>
      <c r="F9" s="41">
        <v>4.37434E-4</v>
      </c>
      <c r="G9" s="23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 spans="1:25" ht="15.75" customHeight="1" x14ac:dyDescent="0.2">
      <c r="A10" s="37" t="s">
        <v>187</v>
      </c>
      <c r="B10" s="38">
        <v>19885.801599999999</v>
      </c>
      <c r="C10" s="39">
        <v>348822.58</v>
      </c>
      <c r="D10" s="40">
        <v>5.7008355365068386</v>
      </c>
      <c r="E10" s="40">
        <f>0.000440777*100000</f>
        <v>44.0777</v>
      </c>
      <c r="F10" s="41">
        <v>4.40777E-4</v>
      </c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</row>
    <row r="11" spans="1:25" ht="15.75" customHeight="1" x14ac:dyDescent="0.2">
      <c r="A11" s="37" t="s">
        <v>186</v>
      </c>
      <c r="B11" s="38">
        <v>3907.3801659999999</v>
      </c>
      <c r="C11" s="39">
        <v>27978.06</v>
      </c>
      <c r="D11" s="40">
        <v>13.965872422891366</v>
      </c>
      <c r="E11" s="40">
        <f>0.001293974*100000</f>
        <v>129.3974</v>
      </c>
      <c r="F11" s="41">
        <v>1.293974E-3</v>
      </c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ht="15.75" customHeight="1" x14ac:dyDescent="0.2">
      <c r="A12" s="37" t="s">
        <v>185</v>
      </c>
      <c r="B12" s="38">
        <v>8896.6073789999991</v>
      </c>
      <c r="C12" s="39">
        <v>170852.43</v>
      </c>
      <c r="D12" s="40">
        <v>5.2071880856479469</v>
      </c>
      <c r="E12" s="40">
        <f>0.00036212*100000</f>
        <v>36.212000000000003</v>
      </c>
      <c r="F12" s="41">
        <v>3.6212000000000001E-4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 spans="1:25" ht="15.75" customHeight="1" x14ac:dyDescent="0.2">
      <c r="A13" s="37" t="s">
        <v>184</v>
      </c>
      <c r="B13" s="38">
        <v>4347.1329079999996</v>
      </c>
      <c r="C13" s="39">
        <v>82490</v>
      </c>
      <c r="D13" s="40">
        <v>5.2698907843374947</v>
      </c>
      <c r="E13" s="40">
        <f>0.000487555*100000</f>
        <v>48.755499999999998</v>
      </c>
      <c r="F13" s="41">
        <v>4.8755499999999998E-4</v>
      </c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</row>
    <row r="14" spans="1:25" ht="15.75" customHeight="1" x14ac:dyDescent="0.2">
      <c r="A14" s="37" t="s">
        <v>183</v>
      </c>
      <c r="B14" s="38">
        <v>9724.900173</v>
      </c>
      <c r="C14" s="39">
        <v>75128.789999999994</v>
      </c>
      <c r="D14" s="40">
        <v>12.944305602419526</v>
      </c>
      <c r="E14" s="40">
        <f>0.000946124*100000</f>
        <v>94.612400000000008</v>
      </c>
      <c r="F14" s="41">
        <v>9.4612400000000012E-4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</row>
    <row r="15" spans="1:25" ht="15.75" customHeight="1" x14ac:dyDescent="0.2">
      <c r="A15" s="37" t="s">
        <v>182</v>
      </c>
      <c r="B15" s="38">
        <v>697.67643850000002</v>
      </c>
      <c r="C15" s="39">
        <v>4265.87</v>
      </c>
      <c r="D15" s="40">
        <v>16.354845283611549</v>
      </c>
      <c r="E15" s="40">
        <f>0.000483594*100000</f>
        <v>48.359400000000001</v>
      </c>
      <c r="F15" s="41">
        <v>4.8359400000000001E-4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</row>
    <row r="16" spans="1:25" ht="15.75" customHeight="1" x14ac:dyDescent="0.2">
      <c r="A16" s="37" t="s">
        <v>181</v>
      </c>
      <c r="B16" s="38">
        <v>215823.83660000001</v>
      </c>
      <c r="C16" s="39">
        <v>849560.6</v>
      </c>
      <c r="D16" s="40">
        <v>25.4041720625933</v>
      </c>
      <c r="E16" s="40">
        <f>0.00135516790500574*100000</f>
        <v>135.51679050057402</v>
      </c>
      <c r="F16" s="41">
        <v>1.3551679050057403E-3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 spans="1:25" ht="15.75" customHeight="1" x14ac:dyDescent="0.2">
      <c r="A17" s="37" t="s">
        <v>180</v>
      </c>
      <c r="B17" s="38">
        <v>207.68248249999999</v>
      </c>
      <c r="C17" s="39">
        <v>3093.21</v>
      </c>
      <c r="D17" s="40">
        <v>6.7141410541153039</v>
      </c>
      <c r="E17" s="40">
        <f>0.000697457513448961*100000</f>
        <v>69.745751344896107</v>
      </c>
      <c r="F17" s="41">
        <v>6.9745751344896104E-4</v>
      </c>
      <c r="G17" s="21"/>
      <c r="H17" s="21"/>
      <c r="I17" s="23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</row>
    <row r="18" spans="1:25" ht="15.75" customHeight="1" x14ac:dyDescent="0.2">
      <c r="A18" s="37" t="s">
        <v>179</v>
      </c>
      <c r="B18" s="38">
        <v>9958.7436610000004</v>
      </c>
      <c r="C18" s="39">
        <v>121776.82</v>
      </c>
      <c r="D18" s="40">
        <v>8.1778647701590508</v>
      </c>
      <c r="E18" s="40">
        <f>0.001048202*100000</f>
        <v>104.8202</v>
      </c>
      <c r="F18" s="41">
        <v>1.048202E-3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</row>
    <row r="19" spans="1:25" ht="15.75" customHeight="1" x14ac:dyDescent="0.2">
      <c r="A19" s="37" t="s">
        <v>178</v>
      </c>
      <c r="B19" s="38">
        <v>8531.4529810000004</v>
      </c>
      <c r="C19" s="39">
        <v>114073.54</v>
      </c>
      <c r="D19" s="40">
        <v>7.4789061345865147</v>
      </c>
      <c r="E19" s="40">
        <f>0.000747117*100000</f>
        <v>74.711700000000008</v>
      </c>
      <c r="F19" s="41">
        <v>7.4711700000000005E-4</v>
      </c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</row>
    <row r="20" spans="1:25" ht="15.75" customHeight="1" x14ac:dyDescent="0.2">
      <c r="A20" s="37" t="s">
        <v>177</v>
      </c>
      <c r="B20" s="38">
        <v>159.28409619999999</v>
      </c>
      <c r="C20" s="39">
        <v>1990.12</v>
      </c>
      <c r="D20" s="40">
        <v>8.0037433019114417</v>
      </c>
      <c r="E20" s="40">
        <f>0.000388409197672308*100000</f>
        <v>38.840919767230801</v>
      </c>
      <c r="F20" s="41">
        <v>3.8840919767230803E-4</v>
      </c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</row>
    <row r="21" spans="1:25" ht="15.75" customHeight="1" x14ac:dyDescent="0.2">
      <c r="A21" s="37" t="s">
        <v>176</v>
      </c>
      <c r="B21" s="38">
        <v>16933.418730000001</v>
      </c>
      <c r="C21" s="39">
        <v>93065.24</v>
      </c>
      <c r="D21" s="40">
        <v>18.195213089226439</v>
      </c>
      <c r="E21" s="40">
        <f>0.001336945*100000</f>
        <v>133.69450000000001</v>
      </c>
      <c r="F21" s="41">
        <v>1.336945E-3</v>
      </c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 spans="1:25" ht="15.75" customHeight="1" x14ac:dyDescent="0.2">
      <c r="A22" s="37" t="s">
        <v>175</v>
      </c>
      <c r="B22" s="38">
        <v>800.65913509999996</v>
      </c>
      <c r="C22" s="39">
        <v>4252.3500000000004</v>
      </c>
      <c r="D22" s="40">
        <v>18.828627349583169</v>
      </c>
      <c r="E22" s="40">
        <f>0.0010615303708243*100000</f>
        <v>106.15303708243</v>
      </c>
      <c r="F22" s="41">
        <v>1.0615303708243001E-3</v>
      </c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</row>
    <row r="23" spans="1:25" ht="15.75" customHeight="1" x14ac:dyDescent="0.2">
      <c r="A23" s="37" t="s">
        <v>174</v>
      </c>
      <c r="B23" s="38">
        <v>7702.1253539999998</v>
      </c>
      <c r="C23" s="39">
        <v>75910.02</v>
      </c>
      <c r="D23" s="40">
        <v>10.146388255463506</v>
      </c>
      <c r="E23" s="40">
        <f>0.000641215947001231*100000</f>
        <v>64.121594700123097</v>
      </c>
      <c r="F23" s="41">
        <v>6.4121594700123101E-4</v>
      </c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 spans="1:25" ht="15.75" customHeight="1" x14ac:dyDescent="0.2">
      <c r="A24" s="37" t="s">
        <v>173</v>
      </c>
      <c r="B24" s="38">
        <v>5492.8102099999996</v>
      </c>
      <c r="C24" s="39">
        <v>37424.03</v>
      </c>
      <c r="D24" s="40">
        <v>14.677228000298204</v>
      </c>
      <c r="E24" s="40">
        <f>0.0016644968568031*100000</f>
        <v>166.44968568030998</v>
      </c>
      <c r="F24" s="41">
        <v>1.6644968568030997E-3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</row>
    <row r="25" spans="1:25" ht="15.75" customHeight="1" x14ac:dyDescent="0.2">
      <c r="A25" s="37" t="s">
        <v>172</v>
      </c>
      <c r="B25" s="38">
        <v>2184.6827669999998</v>
      </c>
      <c r="C25" s="39">
        <v>21171.79</v>
      </c>
      <c r="D25" s="40">
        <v>10.318838260723348</v>
      </c>
      <c r="E25" s="40">
        <f>0.000934136*100000</f>
        <v>93.413600000000002</v>
      </c>
      <c r="F25" s="41">
        <v>9.3413600000000002E-4</v>
      </c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</row>
    <row r="26" spans="1:25" ht="15.75" customHeight="1" x14ac:dyDescent="0.2">
      <c r="A26" s="37" t="s">
        <v>171</v>
      </c>
      <c r="B26" s="38">
        <v>91135.134269999995</v>
      </c>
      <c r="C26" s="39">
        <v>1411015.84</v>
      </c>
      <c r="D26" s="40">
        <v>6.4588314097168462</v>
      </c>
      <c r="E26" s="40">
        <f>0.000420627293934303*100000</f>
        <v>42.062729393430295</v>
      </c>
      <c r="F26" s="41">
        <v>4.2062729393430297E-4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</row>
    <row r="27" spans="1:25" ht="15.75" customHeight="1" x14ac:dyDescent="0.2">
      <c r="A27" s="37" t="s">
        <v>170</v>
      </c>
      <c r="B27" s="38">
        <v>66.702274520000003</v>
      </c>
      <c r="C27" s="39">
        <v>1880.3</v>
      </c>
      <c r="D27" s="40">
        <v>3.5474272467159498</v>
      </c>
      <c r="E27" s="40">
        <f>100000*0.000152595380059859</f>
        <v>15.259538005985899</v>
      </c>
      <c r="F27" s="41">
        <v>1.5259538005985899E-4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</row>
    <row r="28" spans="1:25" ht="15.75" customHeight="1" x14ac:dyDescent="0.2">
      <c r="A28" s="37" t="s">
        <v>169</v>
      </c>
      <c r="B28" s="38">
        <v>12932.191860000001</v>
      </c>
      <c r="C28" s="39">
        <v>124225.88</v>
      </c>
      <c r="D28" s="40">
        <v>10.41022358626077</v>
      </c>
      <c r="E28" s="40">
        <f>100000*0.001864873</f>
        <v>186.4873</v>
      </c>
      <c r="F28" s="41">
        <v>1.864873E-3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</row>
    <row r="29" spans="1:25" ht="15.75" customHeight="1" x14ac:dyDescent="0.2">
      <c r="A29" s="37" t="s">
        <v>168</v>
      </c>
      <c r="B29" s="38">
        <v>41591.911769999999</v>
      </c>
      <c r="C29" s="39">
        <v>201813.63</v>
      </c>
      <c r="D29" s="40">
        <v>20.609069749154209</v>
      </c>
      <c r="E29" s="40">
        <f>100000*0.001832907</f>
        <v>183.29069999999999</v>
      </c>
      <c r="F29" s="41">
        <v>1.8329069999999999E-3</v>
      </c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</row>
    <row r="30" spans="1:25" ht="15.75" customHeight="1" x14ac:dyDescent="0.2">
      <c r="A30" s="37" t="s">
        <v>167</v>
      </c>
      <c r="B30" s="38">
        <v>19881.106950000001</v>
      </c>
      <c r="C30" s="39">
        <v>83466.289999999994</v>
      </c>
      <c r="D30" s="40">
        <v>23.819325083216235</v>
      </c>
      <c r="E30" s="40">
        <f>100000*0.001665871</f>
        <v>166.58709999999999</v>
      </c>
      <c r="F30" s="41">
        <v>1.665871E-3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 spans="1:25" ht="15.75" customHeight="1" x14ac:dyDescent="0.2">
      <c r="A31" s="37" t="s">
        <v>166</v>
      </c>
      <c r="B31" s="38">
        <v>19908.55832</v>
      </c>
      <c r="C31" s="39">
        <v>110850.77</v>
      </c>
      <c r="D31" s="40">
        <v>17.959783517967441</v>
      </c>
      <c r="E31" s="40">
        <f>100000*0.00119908553813752</f>
        <v>119.90855381375199</v>
      </c>
      <c r="F31" s="41">
        <v>1.1990855381375199E-3</v>
      </c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</row>
    <row r="32" spans="1:25" ht="15.75" customHeight="1" x14ac:dyDescent="0.2">
      <c r="A32" s="37" t="s">
        <v>165</v>
      </c>
      <c r="B32" s="38">
        <v>38264.001660000002</v>
      </c>
      <c r="C32" s="39">
        <v>207271.24</v>
      </c>
      <c r="D32" s="40">
        <v>18.460835019851284</v>
      </c>
      <c r="E32" s="40">
        <f>100000*0.00131482972687725</f>
        <v>131.48297268772501</v>
      </c>
      <c r="F32" s="41">
        <v>1.31482972687725E-3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5" ht="15.75" customHeight="1" x14ac:dyDescent="0.2">
      <c r="A33" s="37" t="s">
        <v>164</v>
      </c>
      <c r="B33" s="38">
        <v>13469.050139999999</v>
      </c>
      <c r="C33" s="39">
        <v>288192.84999999998</v>
      </c>
      <c r="D33" s="40">
        <v>4.6736239778328992</v>
      </c>
      <c r="E33" s="40">
        <f>100000*0.000368815</f>
        <v>36.881499999999996</v>
      </c>
      <c r="F33" s="41">
        <v>3.6881499999999993E-4</v>
      </c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</row>
    <row r="34" spans="1:25" ht="15.75" customHeight="1" x14ac:dyDescent="0.2">
      <c r="A34" s="37" t="s">
        <v>163</v>
      </c>
      <c r="B34" s="38">
        <v>469.6970513</v>
      </c>
      <c r="C34" s="39">
        <v>3500.55</v>
      </c>
      <c r="D34" s="40">
        <v>13.417807238862464</v>
      </c>
      <c r="E34" s="40">
        <f>100000*0.000833441830680423</f>
        <v>83.344183068042298</v>
      </c>
      <c r="F34" s="41">
        <v>8.3344183068042297E-4</v>
      </c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</row>
    <row r="35" spans="1:25" ht="15.75" customHeight="1" x14ac:dyDescent="0.2">
      <c r="A35" s="37" t="s">
        <v>162</v>
      </c>
      <c r="B35" s="38">
        <v>15838.17354</v>
      </c>
      <c r="C35" s="39">
        <v>67754.81</v>
      </c>
      <c r="D35" s="40">
        <v>23.375718329075088</v>
      </c>
      <c r="E35" s="40">
        <f>100000*0.00298841179507963</f>
        <v>298.84117950796298</v>
      </c>
      <c r="F35" s="41">
        <v>2.9884117950796296E-3</v>
      </c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ht="15.75" customHeight="1" x14ac:dyDescent="0.2">
      <c r="A36" s="37" t="s">
        <v>161</v>
      </c>
      <c r="B36" s="38">
        <v>50004.428970000001</v>
      </c>
      <c r="C36" s="39">
        <v>156649.09</v>
      </c>
      <c r="D36" s="40">
        <v>31.921301917553428</v>
      </c>
      <c r="E36" s="40">
        <f>100000*0.00304926255588613</f>
        <v>304.926255588613</v>
      </c>
      <c r="F36" s="41">
        <v>3.0492625558861302E-3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</row>
    <row r="37" spans="1:25" ht="15.75" customHeight="1" x14ac:dyDescent="0.2">
      <c r="A37" s="37" t="s">
        <v>160</v>
      </c>
      <c r="B37" s="38">
        <v>7593.7956469999999</v>
      </c>
      <c r="C37" s="39">
        <v>113085.52</v>
      </c>
      <c r="D37" s="40">
        <v>6.7150910629406839</v>
      </c>
      <c r="E37" s="40">
        <f>100000*0.000417279142106141</f>
        <v>41.727914210614095</v>
      </c>
      <c r="F37" s="41">
        <v>4.1727914210614093E-4</v>
      </c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</row>
    <row r="38" spans="1:25" ht="15.75" customHeight="1" x14ac:dyDescent="0.2">
      <c r="A38" s="37" t="s">
        <v>159</v>
      </c>
      <c r="B38" s="38">
        <v>2177460.4109999998</v>
      </c>
      <c r="C38" s="42">
        <v>10653448.029999999</v>
      </c>
      <c r="D38" s="40">
        <v>206.6984178612019</v>
      </c>
      <c r="E38" s="40">
        <f>100000*0.00153088885596519</f>
        <v>153.08888559651899</v>
      </c>
      <c r="F38" s="41">
        <v>1.53088885596519E-3</v>
      </c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</row>
    <row r="39" spans="1:25" ht="15.75" customHeight="1" x14ac:dyDescent="0.2">
      <c r="A39" s="37" t="s">
        <v>158</v>
      </c>
      <c r="B39" s="38">
        <v>21345.117839999999</v>
      </c>
      <c r="C39" s="39">
        <v>246679.08</v>
      </c>
      <c r="D39" s="40">
        <v>8.6529906954412183</v>
      </c>
      <c r="E39" s="40">
        <f>100000*0.000446769</f>
        <v>44.676900000000003</v>
      </c>
      <c r="F39" s="41">
        <v>4.4676900000000002E-4</v>
      </c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</row>
    <row r="40" spans="1:25" ht="15.75" customHeight="1" x14ac:dyDescent="0.2">
      <c r="A40" s="37" t="s">
        <v>157</v>
      </c>
      <c r="B40" s="38">
        <v>926.33765519999997</v>
      </c>
      <c r="C40" s="39">
        <v>5006.84</v>
      </c>
      <c r="D40" s="40">
        <v>18.501443129798435</v>
      </c>
      <c r="E40" s="40">
        <f>100000*0.0012967540664007</f>
        <v>129.67540664007001</v>
      </c>
      <c r="F40" s="41">
        <v>1.2967540664007E-3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</row>
    <row r="41" spans="1:25" ht="15.75" customHeight="1" x14ac:dyDescent="0.2">
      <c r="A41" s="37" t="s">
        <v>156</v>
      </c>
      <c r="B41" s="38">
        <v>5196.8077620000004</v>
      </c>
      <c r="C41" s="39">
        <v>35712.839999999997</v>
      </c>
      <c r="D41" s="40">
        <v>14.551650784423757</v>
      </c>
      <c r="E41" s="40">
        <f>100000*0.000986889379049547</f>
        <v>98.688937904954713</v>
      </c>
      <c r="F41" s="41">
        <v>9.8688937904954708E-4</v>
      </c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</row>
    <row r="42" spans="1:25" ht="15.75" customHeight="1" x14ac:dyDescent="0.2">
      <c r="A42" s="37" t="s">
        <v>155</v>
      </c>
      <c r="B42" s="38">
        <v>1650.6152420000001</v>
      </c>
      <c r="C42" s="39">
        <v>24415.7</v>
      </c>
      <c r="D42" s="40">
        <v>6.7604665932166599</v>
      </c>
      <c r="E42" s="40">
        <f>100000*0.000349948037829354</f>
        <v>34.994803782935399</v>
      </c>
      <c r="F42" s="41">
        <v>3.4994803782935401E-4</v>
      </c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</row>
    <row r="43" spans="1:25" ht="15.75" customHeight="1" x14ac:dyDescent="0.2">
      <c r="A43" s="37" t="s">
        <v>154</v>
      </c>
      <c r="B43" s="38">
        <v>28978.689129999999</v>
      </c>
      <c r="C43" s="39">
        <v>182432.78</v>
      </c>
      <c r="D43" s="40">
        <v>15.88458451929527</v>
      </c>
      <c r="E43" s="40">
        <f>100000*0.00110725996374397</f>
        <v>110.725996374397</v>
      </c>
      <c r="F43" s="41">
        <v>1.10725996374397E-3</v>
      </c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</row>
    <row r="44" spans="1:25" ht="15.75" customHeight="1" x14ac:dyDescent="0.2">
      <c r="A44" s="37" t="s">
        <v>153</v>
      </c>
      <c r="B44" s="38">
        <v>4586.9811300000001</v>
      </c>
      <c r="C44" s="39">
        <v>52311.37</v>
      </c>
      <c r="D44" s="40">
        <v>8.7686121200802045</v>
      </c>
      <c r="E44" s="40">
        <f>100000*0.00107982261159669</f>
        <v>107.98226115966899</v>
      </c>
      <c r="F44" s="41">
        <v>1.07982261159669E-3</v>
      </c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</row>
    <row r="45" spans="1:25" ht="15.75" customHeight="1" x14ac:dyDescent="0.2">
      <c r="A45" s="37" t="s">
        <v>152</v>
      </c>
      <c r="B45" s="38">
        <v>9099.4360959999995</v>
      </c>
      <c r="C45" s="39">
        <v>105984.24</v>
      </c>
      <c r="D45" s="40">
        <v>8.5856501834612384</v>
      </c>
      <c r="E45" s="40">
        <f>100000*0.000801111756149968</f>
        <v>80.111175614996796</v>
      </c>
      <c r="F45" s="41">
        <v>8.0111175614996791E-4</v>
      </c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</row>
    <row r="46" spans="1:25" ht="15.75" customHeight="1" x14ac:dyDescent="0.2">
      <c r="A46" s="37" t="s">
        <v>151</v>
      </c>
      <c r="B46" s="38">
        <v>693.05485899999996</v>
      </c>
      <c r="C46" s="39">
        <v>8707.4500000000007</v>
      </c>
      <c r="D46" s="40">
        <v>7.9593320547347375</v>
      </c>
      <c r="E46" s="40">
        <f>100000*0.000527648941597959</f>
        <v>52.764894159795901</v>
      </c>
      <c r="F46" s="41">
        <v>5.2764894159795903E-4</v>
      </c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</row>
    <row r="47" spans="1:25" ht="15.75" customHeight="1" x14ac:dyDescent="0.2">
      <c r="A47" s="37" t="s">
        <v>150</v>
      </c>
      <c r="B47" s="38">
        <v>8517.3597910000008</v>
      </c>
      <c r="C47" s="39">
        <v>113802.8</v>
      </c>
      <c r="D47" s="40">
        <v>7.4843147892670476</v>
      </c>
      <c r="E47" s="40">
        <f>100000*0.000800241516424571</f>
        <v>80.024151642457099</v>
      </c>
      <c r="F47" s="41">
        <v>8.0024151642457101E-4</v>
      </c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</row>
    <row r="48" spans="1:25" ht="15.75" customHeight="1" x14ac:dyDescent="0.2">
      <c r="A48" s="37" t="s">
        <v>149</v>
      </c>
      <c r="B48" s="38">
        <v>101587.4596</v>
      </c>
      <c r="C48" s="39">
        <v>564090.65</v>
      </c>
      <c r="D48" s="40">
        <v>18.009066379667875</v>
      </c>
      <c r="E48" s="40">
        <f>100000*0.00115874239030599</f>
        <v>115.874239030599</v>
      </c>
      <c r="F48" s="41">
        <v>1.1587423903059899E-3</v>
      </c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</row>
    <row r="49" spans="1:25" ht="15.75" customHeight="1" x14ac:dyDescent="0.2">
      <c r="A49" s="37" t="s">
        <v>148</v>
      </c>
      <c r="B49" s="38">
        <v>3327.171574</v>
      </c>
      <c r="C49" s="39">
        <v>55373.77</v>
      </c>
      <c r="D49" s="40">
        <v>6.0085697145056223</v>
      </c>
      <c r="E49" s="40">
        <f>100000*0.000573380048894559</f>
        <v>57.338004889455902</v>
      </c>
      <c r="F49" s="41">
        <v>5.7338004889455904E-4</v>
      </c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</row>
    <row r="50" spans="1:25" ht="15.75" customHeight="1" x14ac:dyDescent="0.2">
      <c r="A50" s="37" t="s">
        <v>147</v>
      </c>
      <c r="B50" s="38">
        <v>963.78420659999995</v>
      </c>
      <c r="C50" s="39">
        <v>7575.49</v>
      </c>
      <c r="D50" s="40">
        <v>12.722400882319162</v>
      </c>
      <c r="E50" s="40">
        <f>100000*0.000801286020075178</f>
        <v>80.128602007517799</v>
      </c>
      <c r="F50" s="41">
        <v>8.0128602007517797E-4</v>
      </c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</row>
    <row r="51" spans="1:25" ht="15.75" customHeight="1" x14ac:dyDescent="0.2">
      <c r="A51" s="37" t="s">
        <v>146</v>
      </c>
      <c r="B51" s="38">
        <v>50.230270849999997</v>
      </c>
      <c r="C51" s="39">
        <v>735.03</v>
      </c>
      <c r="D51" s="40">
        <v>6.8337715263322583</v>
      </c>
      <c r="E51" s="40">
        <f>100000*0.000731351377356253</f>
        <v>73.135137735625307</v>
      </c>
      <c r="F51" s="41">
        <v>7.3135137735625311E-4</v>
      </c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</row>
    <row r="52" spans="1:25" ht="15.75" customHeight="1" x14ac:dyDescent="0.2">
      <c r="A52" s="37" t="s">
        <v>145</v>
      </c>
      <c r="B52" s="38">
        <v>6986.5483050000003</v>
      </c>
      <c r="C52" s="39">
        <v>70544.73</v>
      </c>
      <c r="D52" s="40">
        <v>9.9037140052843071</v>
      </c>
      <c r="E52" s="40">
        <f>100000*0.000642036548484615</f>
        <v>64.203654848461497</v>
      </c>
      <c r="F52" s="41">
        <v>6.4203654848461495E-4</v>
      </c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</row>
    <row r="53" spans="1:25" ht="15.75" customHeight="1" x14ac:dyDescent="0.2">
      <c r="A53" s="37" t="s">
        <v>144</v>
      </c>
      <c r="B53" s="39">
        <v>6186.9389800322997</v>
      </c>
      <c r="C53" s="43">
        <v>92531</v>
      </c>
      <c r="D53" s="40">
        <v>6.6863418530355228</v>
      </c>
      <c r="E53" s="40">
        <f>100000*0.000351762620904025</f>
        <v>35.176262090402503</v>
      </c>
      <c r="F53" s="41">
        <v>3.5176262090402501E-4</v>
      </c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</row>
    <row r="54" spans="1:25" ht="15.75" customHeight="1" x14ac:dyDescent="0.2">
      <c r="A54" s="37" t="s">
        <v>143</v>
      </c>
      <c r="B54" s="39">
        <v>111789.96402529599</v>
      </c>
      <c r="C54" s="44">
        <v>561555.82999999996</v>
      </c>
      <c r="D54" s="40">
        <v>19.907186080731456</v>
      </c>
      <c r="E54" s="40">
        <f>100000*0.00112839881383432</f>
        <v>112.83988138343202</v>
      </c>
      <c r="F54" s="45">
        <v>1.1283988138343201E-3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</row>
    <row r="55" spans="1:25" ht="15.75" customHeight="1" x14ac:dyDescent="0.2">
      <c r="A55" s="37" t="s">
        <v>142</v>
      </c>
      <c r="B55" s="39">
        <v>174.35607865416301</v>
      </c>
      <c r="C55" s="39">
        <v>40199</v>
      </c>
      <c r="D55" s="40">
        <v>0.43373237805458592</v>
      </c>
      <c r="E55" s="40">
        <f>100000*0.000612532570969836</f>
        <v>61.253257096983603</v>
      </c>
      <c r="F55" s="41">
        <v>6.1253257096983602E-4</v>
      </c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</row>
    <row r="56" spans="1:25" ht="15.75" customHeight="1" x14ac:dyDescent="0.2">
      <c r="A56" s="37" t="s">
        <v>141</v>
      </c>
      <c r="B56" s="39">
        <v>629.75030164499401</v>
      </c>
      <c r="C56" s="39">
        <v>7618</v>
      </c>
      <c r="D56" s="40">
        <v>8.2666093678786297</v>
      </c>
      <c r="E56" s="40">
        <f>100000*0.000443536384414719</f>
        <v>44.353638441471901</v>
      </c>
      <c r="F56" s="41">
        <v>4.4353638441471899E-4</v>
      </c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</row>
    <row r="57" spans="1:25" ht="15.75" customHeight="1" x14ac:dyDescent="0.2">
      <c r="A57" s="37" t="s">
        <v>140</v>
      </c>
      <c r="B57" s="46">
        <v>9233.3144758908202</v>
      </c>
      <c r="C57" s="44">
        <v>43395.24</v>
      </c>
      <c r="D57" s="40">
        <v>21.277251781280206</v>
      </c>
      <c r="E57" s="40">
        <f>100000*0.00137580404902242</f>
        <v>137.58040490224201</v>
      </c>
      <c r="F57" s="41">
        <v>1.37580404902242E-3</v>
      </c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</row>
    <row r="58" spans="1:25" ht="15.75" customHeight="1" x14ac:dyDescent="0.2">
      <c r="A58" s="37" t="s">
        <v>139</v>
      </c>
      <c r="B58" s="46">
        <v>358.47278989164403</v>
      </c>
      <c r="C58" s="44">
        <v>15888.67</v>
      </c>
      <c r="D58" s="40">
        <v>2.2561535351394673</v>
      </c>
      <c r="E58" s="40">
        <f>100000*0.000273151028359216</f>
        <v>27.315102835921596</v>
      </c>
      <c r="F58" s="41">
        <v>2.7315102835921598E-4</v>
      </c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</row>
    <row r="59" spans="1:25" ht="15.75" customHeight="1" x14ac:dyDescent="0.2">
      <c r="A59" s="37" t="s">
        <v>138</v>
      </c>
      <c r="B59" s="46">
        <v>126537.656288775</v>
      </c>
      <c r="C59" s="44">
        <v>559996.76</v>
      </c>
      <c r="D59" s="40">
        <v>22.596140786381515</v>
      </c>
      <c r="E59" s="40">
        <f>100000*0.00117609710646047</f>
        <v>117.60971064604701</v>
      </c>
      <c r="F59" s="41">
        <v>1.1760971064604701E-3</v>
      </c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</row>
    <row r="60" spans="1:25" ht="15.75" customHeight="1" x14ac:dyDescent="0.2">
      <c r="A60" s="37" t="s">
        <v>137</v>
      </c>
      <c r="B60" s="39">
        <v>8.0639505718408895</v>
      </c>
      <c r="C60" s="39">
        <v>939</v>
      </c>
      <c r="D60" s="40">
        <v>0.85878067857730456</v>
      </c>
      <c r="E60" s="40">
        <f>100000*0.000943832447936709</f>
        <v>94.383244793670897</v>
      </c>
      <c r="F60" s="41">
        <v>9.4383244793670902E-4</v>
      </c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</row>
    <row r="61" spans="1:25" ht="15.75" customHeight="1" x14ac:dyDescent="0.2">
      <c r="A61" s="37" t="s">
        <v>136</v>
      </c>
      <c r="B61" s="46">
        <v>726.05273350599805</v>
      </c>
      <c r="C61" s="39">
        <v>7419</v>
      </c>
      <c r="D61" s="40">
        <v>9.7863961922900398</v>
      </c>
      <c r="E61" s="40">
        <f>100000*0.000796767037348868</f>
        <v>79.6767037348868</v>
      </c>
      <c r="F61" s="41">
        <v>7.9676703734886801E-4</v>
      </c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</row>
    <row r="62" spans="1:25" ht="15.75" customHeight="1" x14ac:dyDescent="0.2">
      <c r="A62" s="37" t="s">
        <v>135</v>
      </c>
      <c r="B62" s="46">
        <v>1606.8106433737701</v>
      </c>
      <c r="C62" s="39">
        <v>56113</v>
      </c>
      <c r="D62" s="40">
        <v>2.863526532842247</v>
      </c>
      <c r="E62" s="40">
        <f>100000*0.000290347518421159</f>
        <v>29.034751842115902</v>
      </c>
      <c r="F62" s="41">
        <v>2.9034751842115902E-4</v>
      </c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</row>
    <row r="63" spans="1:25" ht="15.75" customHeight="1" x14ac:dyDescent="0.2">
      <c r="A63" s="37" t="s">
        <v>134</v>
      </c>
      <c r="B63" s="46">
        <v>35123.321816792399</v>
      </c>
      <c r="C63" s="39">
        <v>603278</v>
      </c>
      <c r="D63" s="40">
        <v>5.8220790111345675</v>
      </c>
      <c r="E63" s="40">
        <f>100000*0.000530529193387513</f>
        <v>53.052919338751302</v>
      </c>
      <c r="F63" s="41">
        <v>5.30529193387513E-4</v>
      </c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</row>
    <row r="64" spans="1:25" ht="15.75" customHeight="1" x14ac:dyDescent="0.2">
      <c r="A64" s="37" t="s">
        <v>133</v>
      </c>
      <c r="B64" s="46">
        <v>1197.9086076128201</v>
      </c>
      <c r="C64" s="39">
        <v>11767</v>
      </c>
      <c r="D64" s="40">
        <v>10.180238018295404</v>
      </c>
      <c r="E64" s="40">
        <f>100000*0.000684504325442965</f>
        <v>68.45043254429649</v>
      </c>
      <c r="F64" s="41">
        <v>6.8450432544296484E-4</v>
      </c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</row>
    <row r="65" spans="1:25" ht="15.75" customHeight="1" x14ac:dyDescent="0.2">
      <c r="A65" s="37" t="s">
        <v>132</v>
      </c>
      <c r="B65" s="39">
        <v>5559.9519835432202</v>
      </c>
      <c r="C65" s="39">
        <v>49418</v>
      </c>
      <c r="D65" s="40">
        <v>11.250864024329637</v>
      </c>
      <c r="E65" s="40">
        <f>100000*0.00151714279217055</f>
        <v>151.71427921705501</v>
      </c>
      <c r="F65" s="41">
        <v>1.51714279217055E-3</v>
      </c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</row>
    <row r="66" spans="1:25" ht="15.75" customHeight="1" x14ac:dyDescent="0.2">
      <c r="A66" s="37" t="s">
        <v>131</v>
      </c>
      <c r="B66" s="39">
        <v>53636.136212003898</v>
      </c>
      <c r="C66" s="39">
        <v>959889</v>
      </c>
      <c r="D66" s="40">
        <v>5.5877436049380602</v>
      </c>
      <c r="E66" s="40">
        <f>100000*0.000631652035387404</f>
        <v>63.165203538740393</v>
      </c>
      <c r="F66" s="41">
        <v>6.3165203538740396E-4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</row>
    <row r="67" spans="1:25" ht="15.75" customHeight="1" x14ac:dyDescent="0.2">
      <c r="A67" s="37" t="s">
        <v>130</v>
      </c>
      <c r="B67" s="39">
        <v>29111.836307366499</v>
      </c>
      <c r="C67" s="39">
        <v>208182</v>
      </c>
      <c r="D67" s="40">
        <v>13.983839288395009</v>
      </c>
      <c r="E67" s="40">
        <f>100000*0.000923123484038652</f>
        <v>92.312348403865201</v>
      </c>
      <c r="F67" s="41">
        <v>9.2312348403865202E-4</v>
      </c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</row>
    <row r="68" spans="1:25" ht="15.75" customHeight="1" x14ac:dyDescent="0.2">
      <c r="A68" s="37" t="s">
        <v>129</v>
      </c>
      <c r="B68" s="39">
        <v>9076.98828450982</v>
      </c>
      <c r="C68" s="39">
        <v>128669</v>
      </c>
      <c r="D68" s="40">
        <v>7.0545261753101522</v>
      </c>
      <c r="E68" s="40">
        <f>100000*0.000878092056489947</f>
        <v>87.809205648994691</v>
      </c>
      <c r="F68" s="41">
        <v>8.7809205648994697E-4</v>
      </c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</row>
    <row r="69" spans="1:25" ht="15.75" customHeight="1" x14ac:dyDescent="0.2">
      <c r="A69" s="37" t="s">
        <v>128</v>
      </c>
      <c r="B69" s="46">
        <v>69.649929267178507</v>
      </c>
      <c r="C69" s="39">
        <v>819</v>
      </c>
      <c r="D69" s="40">
        <v>8.5042648677873629</v>
      </c>
      <c r="E69" s="40">
        <f>100000*0.000674802592569183</f>
        <v>67.480259256918302</v>
      </c>
      <c r="F69" s="41">
        <v>6.7480259256918302E-4</v>
      </c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</row>
    <row r="70" spans="1:25" ht="15.75" customHeight="1" x14ac:dyDescent="0.2">
      <c r="A70" s="37" t="s">
        <v>127</v>
      </c>
      <c r="B70" s="46">
        <v>12798.6086968768</v>
      </c>
      <c r="C70" s="39">
        <v>94821</v>
      </c>
      <c r="D70" s="40">
        <v>13.497652099088597</v>
      </c>
      <c r="E70" s="40">
        <f>100000*0.00071997389313786</f>
        <v>71.997389313786002</v>
      </c>
      <c r="F70" s="41">
        <v>7.1997389313786006E-4</v>
      </c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</row>
    <row r="71" spans="1:25" ht="15.75" customHeight="1" x14ac:dyDescent="0.2">
      <c r="A71" s="37" t="s">
        <v>126</v>
      </c>
      <c r="B71" s="46">
        <v>22041.7501872475</v>
      </c>
      <c r="C71" s="39">
        <v>114265</v>
      </c>
      <c r="D71" s="40">
        <v>19.290027731367871</v>
      </c>
      <c r="E71" s="40">
        <f>100000*0.00174337503282532</f>
        <v>174.337503282532</v>
      </c>
      <c r="F71" s="41">
        <v>1.7433750328253201E-3</v>
      </c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</row>
    <row r="72" spans="1:25" ht="15.75" customHeight="1" x14ac:dyDescent="0.2">
      <c r="A72" s="37" t="s">
        <v>125</v>
      </c>
      <c r="B72" s="46">
        <v>3114.8395179685899</v>
      </c>
      <c r="C72" s="39">
        <v>14816</v>
      </c>
      <c r="D72" s="40">
        <v>21.023484867498581</v>
      </c>
      <c r="E72" s="40">
        <f>100000*0.00163836184431677</f>
        <v>163.836184431677</v>
      </c>
      <c r="F72" s="41">
        <v>1.63836184431677E-3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</row>
    <row r="73" spans="1:25" ht="15.75" customHeight="1" x14ac:dyDescent="0.2">
      <c r="A73" s="37" t="s">
        <v>124</v>
      </c>
      <c r="B73" s="46">
        <v>645.12396120000005</v>
      </c>
      <c r="C73" s="39">
        <v>6683.8</v>
      </c>
      <c r="D73" s="40">
        <v>9.6520536401448283</v>
      </c>
      <c r="E73" s="40">
        <f>100000*0.000837056689714924</f>
        <v>83.7056689714924</v>
      </c>
      <c r="F73" s="41">
        <v>8.3705668971492404E-4</v>
      </c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</row>
    <row r="74" spans="1:25" ht="15.75" customHeight="1" x14ac:dyDescent="0.2">
      <c r="A74" s="37" t="s">
        <v>123</v>
      </c>
      <c r="B74" s="46">
        <v>19131.0071501067</v>
      </c>
      <c r="C74" s="39">
        <v>99707.82</v>
      </c>
      <c r="D74" s="40">
        <v>19.18706792517046</v>
      </c>
      <c r="E74" s="40">
        <f>100000*0.00154256207730077</f>
        <v>154.25620773007702</v>
      </c>
      <c r="F74" s="41">
        <v>1.5425620773007703E-3</v>
      </c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</row>
    <row r="75" spans="1:25" ht="15.75" customHeight="1" x14ac:dyDescent="0.2">
      <c r="A75" s="37" t="s">
        <v>122</v>
      </c>
      <c r="B75" s="46">
        <v>8014.8487675066799</v>
      </c>
      <c r="C75" s="39">
        <v>52569.33</v>
      </c>
      <c r="D75" s="40">
        <v>15.246244849433463</v>
      </c>
      <c r="E75" s="40">
        <f>100000*0.000816642105120058</f>
        <v>81.664210512005795</v>
      </c>
      <c r="F75" s="41">
        <v>8.1664210512005797E-4</v>
      </c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</row>
    <row r="76" spans="1:25" ht="15.75" customHeight="1" x14ac:dyDescent="0.2">
      <c r="A76" s="37" t="s">
        <v>121</v>
      </c>
      <c r="B76" s="46">
        <v>10644.547272347299</v>
      </c>
      <c r="C76" s="39">
        <v>128867.86</v>
      </c>
      <c r="D76" s="40">
        <v>8.2600481395029757</v>
      </c>
      <c r="E76" s="40">
        <f>100000*0.00110027838581959</f>
        <v>110.02783858195899</v>
      </c>
      <c r="F76" s="41">
        <v>1.1002783858195899E-3</v>
      </c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</row>
    <row r="77" spans="1:25" ht="15.75" customHeight="1" x14ac:dyDescent="0.2">
      <c r="A77" s="37" t="s">
        <v>120</v>
      </c>
      <c r="B77" s="46">
        <v>78.419438593859894</v>
      </c>
      <c r="C77" s="39">
        <v>2113.29</v>
      </c>
      <c r="D77" s="40">
        <v>3.7107750755390834</v>
      </c>
      <c r="E77" s="40">
        <f>100000*0.000227384277036296</f>
        <v>22.738427703629601</v>
      </c>
      <c r="F77" s="41">
        <v>2.2738427703629599E-4</v>
      </c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</row>
    <row r="78" spans="1:25" ht="15.75" customHeight="1" x14ac:dyDescent="0.2">
      <c r="A78" s="37" t="s">
        <v>119</v>
      </c>
      <c r="B78" s="46">
        <v>2357266.7513844701</v>
      </c>
      <c r="C78" s="39">
        <v>9391548.5700000003</v>
      </c>
      <c r="D78" s="40">
        <v>25.099872867765725</v>
      </c>
      <c r="E78" s="40">
        <f>100000*0.00169501326039126</f>
        <v>169.50132603912598</v>
      </c>
      <c r="F78" s="41">
        <v>1.6950132603912598E-3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</row>
    <row r="79" spans="1:25" ht="15.75" customHeight="1" x14ac:dyDescent="0.2">
      <c r="A79" s="37" t="s">
        <v>118</v>
      </c>
      <c r="B79" s="46">
        <v>263344.44967724301</v>
      </c>
      <c r="C79" s="39">
        <v>1705894.65</v>
      </c>
      <c r="D79" s="40">
        <v>15.43732197514325</v>
      </c>
      <c r="E79" s="40">
        <f>100000*0.00101494845815385</f>
        <v>101.49484581538501</v>
      </c>
      <c r="F79" s="41">
        <v>1.01494845815385E-3</v>
      </c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</row>
    <row r="80" spans="1:25" ht="15.75" customHeight="1" x14ac:dyDescent="0.2">
      <c r="A80" s="37" t="s">
        <v>117</v>
      </c>
      <c r="B80" s="46">
        <v>57395.494322181701</v>
      </c>
      <c r="C80" s="39">
        <v>391113.12</v>
      </c>
      <c r="D80" s="40">
        <v>14.674908968070849</v>
      </c>
      <c r="E80" s="40">
        <f>100000*0.000680865199257197</f>
        <v>68.086519925719699</v>
      </c>
      <c r="F80" s="41">
        <v>6.8086519925719701E-4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</row>
    <row r="81" spans="1:25" ht="15.75" customHeight="1" x14ac:dyDescent="0.2">
      <c r="A81" s="37" t="s">
        <v>116</v>
      </c>
      <c r="B81" s="46">
        <v>29375.463150494899</v>
      </c>
      <c r="C81" s="39">
        <v>179615.24</v>
      </c>
      <c r="D81" s="40">
        <v>16.35466074621224</v>
      </c>
      <c r="E81" s="40">
        <f>100000*0.000697431597393659</f>
        <v>69.743159739365908</v>
      </c>
      <c r="F81" s="41">
        <v>6.9743159739365905E-4</v>
      </c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</row>
    <row r="82" spans="1:25" ht="15.75" customHeight="1" x14ac:dyDescent="0.2">
      <c r="A82" s="37" t="s">
        <v>115</v>
      </c>
      <c r="B82" s="46">
        <v>1411.8899019538001</v>
      </c>
      <c r="C82" s="39">
        <v>32354.42</v>
      </c>
      <c r="D82" s="40">
        <v>4.363823866889903</v>
      </c>
      <c r="E82" s="40">
        <f>100000*0.000287533022728062</f>
        <v>28.753302272806202</v>
      </c>
      <c r="F82" s="41">
        <v>2.8753302272806203E-4</v>
      </c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</row>
    <row r="83" spans="1:25" ht="15.75" customHeight="1" x14ac:dyDescent="0.2">
      <c r="A83" s="37" t="s">
        <v>114</v>
      </c>
      <c r="B83" s="46">
        <v>3154.8866325157701</v>
      </c>
      <c r="C83" s="39">
        <v>47925.33</v>
      </c>
      <c r="D83" s="40">
        <v>6.5829210409521863</v>
      </c>
      <c r="E83" s="47">
        <v>33.888591849999997</v>
      </c>
      <c r="F83" s="41">
        <v>3.3888591849999999E-4</v>
      </c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</row>
    <row r="84" spans="1:25" ht="15.75" customHeight="1" x14ac:dyDescent="0.2">
      <c r="A84" s="37" t="s">
        <v>113</v>
      </c>
      <c r="B84" s="46">
        <v>49357.852813974197</v>
      </c>
      <c r="C84" s="39">
        <v>642341.65</v>
      </c>
      <c r="D84" s="40">
        <v>7.684049884352695</v>
      </c>
      <c r="E84" s="47">
        <v>81.835945370000005</v>
      </c>
      <c r="F84" s="41">
        <v>8.1835945370000004E-4</v>
      </c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</row>
    <row r="85" spans="1:25" ht="15.75" customHeight="1" x14ac:dyDescent="0.2">
      <c r="A85" s="37" t="s">
        <v>112</v>
      </c>
      <c r="B85" s="46">
        <v>1599.9278954604099</v>
      </c>
      <c r="C85" s="39">
        <v>19657.689999999999</v>
      </c>
      <c r="D85" s="40">
        <v>8.1389415310772009</v>
      </c>
      <c r="E85" s="47">
        <v>56.921666520000002</v>
      </c>
      <c r="F85" s="41">
        <v>5.692166652E-4</v>
      </c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</row>
    <row r="86" spans="1:25" ht="15.75" customHeight="1" x14ac:dyDescent="0.2">
      <c r="A86" s="37" t="s">
        <v>111</v>
      </c>
      <c r="B86" s="46">
        <v>71683.999087231598</v>
      </c>
      <c r="C86" s="39">
        <v>1400012.51</v>
      </c>
      <c r="D86" s="40">
        <v>5.1202398960871855</v>
      </c>
      <c r="E86" s="47">
        <v>56.095852870000002</v>
      </c>
      <c r="F86" s="41">
        <v>5.6095852869999998E-4</v>
      </c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</row>
    <row r="87" spans="1:25" ht="15.75" customHeight="1" x14ac:dyDescent="0.2">
      <c r="A87" s="37" t="s">
        <v>110</v>
      </c>
      <c r="B87" s="46">
        <v>3677.0441053536902</v>
      </c>
      <c r="C87" s="39">
        <v>32264.89</v>
      </c>
      <c r="D87" s="40">
        <v>11.396425356955161</v>
      </c>
      <c r="E87" s="47">
        <v>31.598639120000001</v>
      </c>
      <c r="F87" s="41">
        <v>3.159863912E-4</v>
      </c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</row>
    <row r="88" spans="1:25" ht="15.75" customHeight="1" x14ac:dyDescent="0.2">
      <c r="A88" s="37" t="s">
        <v>109</v>
      </c>
      <c r="B88" s="46">
        <v>14448.5567947535</v>
      </c>
      <c r="C88" s="39">
        <v>139467.32</v>
      </c>
      <c r="D88" s="40">
        <v>10.359815327887206</v>
      </c>
      <c r="E88" s="47">
        <v>78.558630149999999</v>
      </c>
      <c r="F88" s="41">
        <v>7.855863015E-4</v>
      </c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</row>
    <row r="89" spans="1:25" ht="15.75" customHeight="1" x14ac:dyDescent="0.2">
      <c r="A89" s="37" t="s">
        <v>108</v>
      </c>
      <c r="B89" s="46">
        <v>45167.614519242503</v>
      </c>
      <c r="C89" s="39">
        <v>293887.65000000002</v>
      </c>
      <c r="D89" s="40">
        <v>15.369007346597416</v>
      </c>
      <c r="E89" s="47">
        <v>89.925690450000005</v>
      </c>
      <c r="F89" s="41">
        <v>8.9925690450000004E-4</v>
      </c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</row>
    <row r="90" spans="1:25" ht="15.75" customHeight="1" x14ac:dyDescent="0.2">
      <c r="A90" s="37" t="s">
        <v>107</v>
      </c>
      <c r="B90" s="46">
        <v>191.62529599187101</v>
      </c>
      <c r="C90" s="39">
        <v>1151.03</v>
      </c>
      <c r="D90" s="40">
        <v>16.648158257549415</v>
      </c>
      <c r="E90" s="47">
        <v>161.5442372</v>
      </c>
      <c r="F90" s="41">
        <v>1.615442372E-3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</row>
    <row r="91" spans="1:25" ht="15.75" customHeight="1" x14ac:dyDescent="0.2">
      <c r="A91" s="37" t="s">
        <v>106</v>
      </c>
      <c r="B91" s="46">
        <v>1688.9494844097101</v>
      </c>
      <c r="C91" s="39">
        <v>10012.9</v>
      </c>
      <c r="D91" s="40">
        <v>16.867735465346804</v>
      </c>
      <c r="E91" s="47">
        <v>38.154888040000003</v>
      </c>
      <c r="F91" s="41">
        <v>3.8154888040000003E-4</v>
      </c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</row>
    <row r="92" spans="1:25" ht="15.75" customHeight="1" x14ac:dyDescent="0.2">
      <c r="A92" s="37" t="s">
        <v>105</v>
      </c>
      <c r="B92" s="46">
        <v>4640.21320289083</v>
      </c>
      <c r="C92" s="39">
        <v>34676.28</v>
      </c>
      <c r="D92" s="40">
        <v>13.381519594635961</v>
      </c>
      <c r="E92" s="47">
        <v>71.000572450000007</v>
      </c>
      <c r="F92" s="41">
        <v>7.1000572450000002E-4</v>
      </c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</row>
    <row r="93" spans="1:25" ht="15.75" customHeight="1" x14ac:dyDescent="0.2">
      <c r="A93" s="37" t="s">
        <v>104</v>
      </c>
      <c r="B93" s="46">
        <v>9011.2180093227907</v>
      </c>
      <c r="C93" s="39">
        <v>44456.84</v>
      </c>
      <c r="D93" s="40">
        <v>20.26958733306909</v>
      </c>
      <c r="E93" s="47">
        <v>125.88577309999999</v>
      </c>
      <c r="F93" s="41">
        <v>1.2588577309999998E-3</v>
      </c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</row>
    <row r="94" spans="1:25" ht="15.75" customHeight="1" x14ac:dyDescent="0.2">
      <c r="A94" s="37" t="s">
        <v>103</v>
      </c>
      <c r="B94" s="46">
        <v>1454.5974220000001</v>
      </c>
      <c r="C94" s="39">
        <v>27426.73</v>
      </c>
      <c r="D94" s="40">
        <v>5.3035758254812011</v>
      </c>
      <c r="E94" s="47">
        <v>75.947000000000003</v>
      </c>
      <c r="F94" s="48">
        <v>7.5947000000000005E-4</v>
      </c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</row>
    <row r="95" spans="1:25" ht="15.75" customHeight="1" x14ac:dyDescent="0.2">
      <c r="A95" s="37" t="s">
        <v>102</v>
      </c>
      <c r="B95" s="46">
        <v>4112.6413089999996</v>
      </c>
      <c r="C95" s="39">
        <v>33858.050000000003</v>
      </c>
      <c r="D95" s="40">
        <v>12.14671639093214</v>
      </c>
      <c r="E95" s="47">
        <f>0.000794396*100000</f>
        <v>79.439599999999999</v>
      </c>
      <c r="F95" s="41">
        <v>7.9439599999999995E-4</v>
      </c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</row>
    <row r="96" spans="1:25" ht="15.75" customHeight="1" x14ac:dyDescent="0.2">
      <c r="A96" s="37" t="s">
        <v>101</v>
      </c>
      <c r="B96" s="46">
        <v>4022.43469</v>
      </c>
      <c r="C96" s="39">
        <v>32513.759999999998</v>
      </c>
      <c r="D96" s="40">
        <v>12.371484226985745</v>
      </c>
      <c r="E96" s="47">
        <f>0.001923149*100000</f>
        <v>192.31489999999999</v>
      </c>
      <c r="F96" s="41">
        <v>1.9231489999999999E-3</v>
      </c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</row>
    <row r="97" spans="1:25" ht="15.75" customHeight="1" x14ac:dyDescent="0.2">
      <c r="A97" s="37" t="s">
        <v>100</v>
      </c>
      <c r="B97" s="46">
        <v>5575.9587289999999</v>
      </c>
      <c r="C97" s="39">
        <v>29749.8</v>
      </c>
      <c r="D97" s="40">
        <v>18.742844419122147</v>
      </c>
      <c r="E97" s="40">
        <v>116.410586</v>
      </c>
      <c r="F97" s="41">
        <v>1.1641058599999999E-3</v>
      </c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</row>
    <row r="98" spans="1:25" ht="15.75" customHeight="1" x14ac:dyDescent="0.2">
      <c r="A98" s="37" t="s">
        <v>99</v>
      </c>
      <c r="B98" s="46">
        <v>3928.3612130000001</v>
      </c>
      <c r="C98" s="39">
        <v>31659.73</v>
      </c>
      <c r="D98" s="40">
        <v>12.408069219162639</v>
      </c>
      <c r="E98" s="40">
        <v>58.322857900000002</v>
      </c>
      <c r="F98" s="41">
        <v>5.8322857900000005E-4</v>
      </c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</row>
    <row r="99" spans="1:25" ht="15.75" customHeight="1" x14ac:dyDescent="0.2">
      <c r="A99" s="37" t="s">
        <v>98</v>
      </c>
      <c r="B99" s="46">
        <v>1643.170568</v>
      </c>
      <c r="C99" s="39">
        <v>38501.43</v>
      </c>
      <c r="D99" s="40">
        <v>4.2678169823822127</v>
      </c>
      <c r="E99" s="40">
        <v>58.806000099999999</v>
      </c>
      <c r="F99" s="41">
        <v>5.8806000099999995E-4</v>
      </c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</row>
    <row r="100" spans="1:25" ht="15.75" customHeight="1" x14ac:dyDescent="0.2">
      <c r="A100" s="37" t="s">
        <v>97</v>
      </c>
      <c r="B100" s="46">
        <v>217.05416170000001</v>
      </c>
      <c r="C100" s="39">
        <v>4147.24</v>
      </c>
      <c r="D100" s="40">
        <v>5.2337014906299135</v>
      </c>
      <c r="E100" s="40">
        <v>35.090799599999997</v>
      </c>
      <c r="F100" s="41">
        <v>3.5090799599999994E-4</v>
      </c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</row>
    <row r="101" spans="1:25" ht="15.75" customHeight="1" x14ac:dyDescent="0.2">
      <c r="A101" s="37" t="s">
        <v>96</v>
      </c>
      <c r="B101" s="46">
        <v>3545.685348</v>
      </c>
      <c r="C101" s="39">
        <v>24046.58</v>
      </c>
      <c r="D101" s="40">
        <v>14.745071224265571</v>
      </c>
      <c r="E101" s="40">
        <v>164.706377</v>
      </c>
      <c r="F101" s="41">
        <v>1.64706377E-3</v>
      </c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</row>
    <row r="102" spans="1:25" ht="15.75" customHeight="1" x14ac:dyDescent="0.2">
      <c r="A102" s="37" t="s">
        <v>95</v>
      </c>
      <c r="B102" s="46">
        <v>41446.441619999998</v>
      </c>
      <c r="C102" s="39">
        <v>164160.89000000001</v>
      </c>
      <c r="D102" s="40">
        <v>25.247451826071359</v>
      </c>
      <c r="E102" s="40">
        <v>155.28627739999999</v>
      </c>
      <c r="F102" s="41">
        <v>1.5528627739999998E-3</v>
      </c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</row>
    <row r="103" spans="1:25" ht="15.75" customHeight="1" x14ac:dyDescent="0.2">
      <c r="A103" s="37" t="s">
        <v>94</v>
      </c>
      <c r="B103" s="46">
        <v>21119.653750000001</v>
      </c>
      <c r="C103" s="39">
        <v>116671.38</v>
      </c>
      <c r="D103" s="40">
        <v>18.101829043249509</v>
      </c>
      <c r="E103" s="40">
        <v>114.517843</v>
      </c>
      <c r="F103" s="41">
        <v>1.14517843E-3</v>
      </c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</row>
    <row r="104" spans="1:25" ht="15.75" customHeight="1" x14ac:dyDescent="0.2">
      <c r="A104" s="37" t="s">
        <v>93</v>
      </c>
      <c r="B104" s="46">
        <v>14039.05342</v>
      </c>
      <c r="C104" s="39">
        <v>175875.78</v>
      </c>
      <c r="D104" s="40">
        <v>7.9823688173550682</v>
      </c>
      <c r="E104" s="40">
        <v>44.851196399999999</v>
      </c>
      <c r="F104" s="41">
        <v>4.4851196400000001E-4</v>
      </c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</row>
    <row r="105" spans="1:25" ht="15.75" customHeight="1" x14ac:dyDescent="0.2">
      <c r="A105" s="37" t="s">
        <v>92</v>
      </c>
      <c r="B105" s="46">
        <v>118.6847491</v>
      </c>
      <c r="C105" s="39">
        <v>1501.8</v>
      </c>
      <c r="D105" s="40">
        <v>7.9028332068184852</v>
      </c>
      <c r="E105" s="40">
        <v>23.812479719999999</v>
      </c>
      <c r="F105" s="41">
        <v>2.3812479719999998E-4</v>
      </c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</row>
    <row r="106" spans="1:25" ht="15.75" customHeight="1" x14ac:dyDescent="0.2">
      <c r="A106" s="37" t="s">
        <v>91</v>
      </c>
      <c r="B106" s="46">
        <v>38688.208120000003</v>
      </c>
      <c r="C106" s="39">
        <v>201432.93</v>
      </c>
      <c r="D106" s="40">
        <v>19.206496236737461</v>
      </c>
      <c r="E106" s="40">
        <v>176.517698</v>
      </c>
      <c r="F106" s="41">
        <v>1.76517698E-3</v>
      </c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</row>
    <row r="107" spans="1:25" ht="15.75" customHeight="1" x14ac:dyDescent="0.2">
      <c r="A107" s="37" t="s">
        <v>90</v>
      </c>
      <c r="B107" s="46">
        <v>334.19638450000002</v>
      </c>
      <c r="C107" s="39">
        <v>3780.27</v>
      </c>
      <c r="D107" s="40">
        <v>8.8405427257841378</v>
      </c>
      <c r="E107" s="40">
        <v>76.088478300000006</v>
      </c>
      <c r="F107" s="41">
        <v>7.608847830000001E-4</v>
      </c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</row>
    <row r="108" spans="1:25" ht="15.75" customHeight="1" x14ac:dyDescent="0.2">
      <c r="A108" s="37" t="s">
        <v>89</v>
      </c>
      <c r="B108" s="46">
        <v>43.234897099999998</v>
      </c>
      <c r="C108" s="39">
        <v>422.39</v>
      </c>
      <c r="D108" s="40">
        <v>10.235776675584175</v>
      </c>
      <c r="E108" s="40">
        <v>76.061201400000002</v>
      </c>
      <c r="F108" s="41">
        <v>7.6061201399999997E-4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</row>
    <row r="109" spans="1:25" ht="15.75" customHeight="1" x14ac:dyDescent="0.2">
      <c r="A109" s="37" t="s">
        <v>88</v>
      </c>
      <c r="B109" s="46">
        <v>3952.8801950000002</v>
      </c>
      <c r="C109" s="39">
        <v>20981.119999999999</v>
      </c>
      <c r="D109" s="40">
        <v>18.840177240299852</v>
      </c>
      <c r="E109" s="40">
        <v>98.470625999999996</v>
      </c>
      <c r="F109" s="41">
        <v>9.8470625999999995E-4</v>
      </c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</row>
    <row r="110" spans="1:25" ht="15.75" customHeight="1" x14ac:dyDescent="0.2">
      <c r="A110" s="37" t="s">
        <v>87</v>
      </c>
      <c r="B110" s="46">
        <v>740.39240500000005</v>
      </c>
      <c r="C110" s="39">
        <v>10713.36</v>
      </c>
      <c r="D110" s="40">
        <v>6.9109262173585133</v>
      </c>
      <c r="E110" s="40">
        <v>57.994364699999998</v>
      </c>
      <c r="F110" s="41">
        <v>5.7994364699999999E-4</v>
      </c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</row>
    <row r="111" spans="1:25" ht="15.75" customHeight="1" x14ac:dyDescent="0.2">
      <c r="A111" s="37" t="s">
        <v>86</v>
      </c>
      <c r="B111" s="46">
        <v>66510.561050000004</v>
      </c>
      <c r="C111" s="39">
        <v>738424.83</v>
      </c>
      <c r="D111" s="40">
        <v>9.0070862121470121</v>
      </c>
      <c r="E111" s="40">
        <v>53.233926699999998</v>
      </c>
      <c r="F111" s="41">
        <v>5.3233926699999996E-4</v>
      </c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</row>
    <row r="112" spans="1:25" ht="15.75" customHeight="1" x14ac:dyDescent="0.2">
      <c r="A112" s="37" t="s">
        <v>85</v>
      </c>
      <c r="B112" s="46">
        <v>2859.371537</v>
      </c>
      <c r="C112" s="39">
        <v>40997.9</v>
      </c>
      <c r="D112" s="40">
        <v>6.9744341466270221</v>
      </c>
      <c r="E112" s="40">
        <v>77.527749299999996</v>
      </c>
      <c r="F112" s="41">
        <v>7.7527749299999998E-4</v>
      </c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</row>
    <row r="113" spans="1:25" ht="15.75" customHeight="1" x14ac:dyDescent="0.2">
      <c r="A113" s="37" t="s">
        <v>84</v>
      </c>
      <c r="B113" s="46">
        <v>3408.127043</v>
      </c>
      <c r="C113" s="39">
        <v>24859.01</v>
      </c>
      <c r="D113" s="40">
        <v>13.709826107314813</v>
      </c>
      <c r="E113" s="40">
        <v>100.60599999999999</v>
      </c>
      <c r="F113" s="41">
        <v>1.00606E-3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</row>
    <row r="114" spans="1:25" ht="15.75" customHeight="1" x14ac:dyDescent="0.2">
      <c r="A114" s="37" t="s">
        <v>83</v>
      </c>
      <c r="B114" s="39">
        <v>786.45885346491798</v>
      </c>
      <c r="C114" s="39">
        <v>6793.68</v>
      </c>
      <c r="D114" s="40">
        <v>11.576330552291511</v>
      </c>
      <c r="E114" s="40">
        <v>126.77876586074501</v>
      </c>
      <c r="F114" s="41">
        <v>1.2677876586074501E-3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</row>
    <row r="115" spans="1:25" ht="15.75" customHeight="1" x14ac:dyDescent="0.2">
      <c r="A115" s="37" t="s">
        <v>82</v>
      </c>
      <c r="B115" s="39">
        <v>35272.840744537003</v>
      </c>
      <c r="C115" s="39">
        <v>228124.41</v>
      </c>
      <c r="D115" s="40">
        <v>15.462107165356395</v>
      </c>
      <c r="E115" s="40">
        <v>98.11042143165389</v>
      </c>
      <c r="F115" s="41">
        <v>9.8110421431653891E-4</v>
      </c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</row>
    <row r="116" spans="1:25" ht="15.75" customHeight="1" x14ac:dyDescent="0.2">
      <c r="A116" s="37" t="s">
        <v>81</v>
      </c>
      <c r="B116" s="39">
        <v>36329.314364393002</v>
      </c>
      <c r="C116" s="39">
        <v>264784.19</v>
      </c>
      <c r="D116" s="40">
        <v>13.720348773237934</v>
      </c>
      <c r="E116" s="40">
        <v>123.033287047869</v>
      </c>
      <c r="F116" s="41">
        <v>1.23033287047869E-3</v>
      </c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</row>
    <row r="117" spans="1:25" ht="15.75" customHeight="1" x14ac:dyDescent="0.2">
      <c r="A117" s="37" t="s">
        <v>80</v>
      </c>
      <c r="B117" s="39">
        <v>82052.124352365805</v>
      </c>
      <c r="C117" s="39">
        <v>420932.08</v>
      </c>
      <c r="D117" s="40">
        <v>19.492960563225736</v>
      </c>
      <c r="E117" s="40">
        <v>150.06725509122401</v>
      </c>
      <c r="F117" s="41">
        <v>1.5006725509122401E-3</v>
      </c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</row>
    <row r="118" spans="1:25" ht="15.75" customHeight="1" x14ac:dyDescent="0.2">
      <c r="A118" s="37" t="s">
        <v>79</v>
      </c>
      <c r="B118" s="39">
        <v>2324.01789743367</v>
      </c>
      <c r="C118" s="39">
        <v>18906.919999999998</v>
      </c>
      <c r="D118" s="40">
        <v>12.291890468853046</v>
      </c>
      <c r="E118" s="40">
        <v>96.708200228041207</v>
      </c>
      <c r="F118" s="41">
        <v>9.6708200228041205E-4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</row>
    <row r="119" spans="1:25" ht="15.75" customHeight="1" x14ac:dyDescent="0.2">
      <c r="A119" s="37" t="s">
        <v>78</v>
      </c>
      <c r="B119" s="39">
        <v>49161.253754482801</v>
      </c>
      <c r="C119" s="39">
        <v>193331.01</v>
      </c>
      <c r="D119" s="40">
        <v>25.428540281501039</v>
      </c>
      <c r="E119" s="40">
        <v>161.627550295107</v>
      </c>
      <c r="F119" s="41">
        <v>1.61627550295107E-3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</row>
    <row r="120" spans="1:25" ht="15.75" customHeight="1" x14ac:dyDescent="0.2">
      <c r="A120" s="37" t="s">
        <v>77</v>
      </c>
      <c r="B120" s="39">
        <v>11249.953990669699</v>
      </c>
      <c r="C120" s="39">
        <v>157008.23000000001</v>
      </c>
      <c r="D120" s="40">
        <v>7.165200187703344</v>
      </c>
      <c r="E120" s="40">
        <v>65.5714458107837</v>
      </c>
      <c r="F120" s="41">
        <v>6.5571445810783699E-4</v>
      </c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</row>
    <row r="121" spans="1:25" ht="15.75" customHeight="1" x14ac:dyDescent="0.2">
      <c r="A121" s="37" t="s">
        <v>76</v>
      </c>
      <c r="B121" s="39">
        <v>1502.2256129577599</v>
      </c>
      <c r="C121" s="39">
        <v>34498.120000000003</v>
      </c>
      <c r="D121" s="40">
        <v>4.3545144284899004</v>
      </c>
      <c r="E121" s="40">
        <v>33.414965576335305</v>
      </c>
      <c r="F121" s="41">
        <v>3.3414965576335302E-4</v>
      </c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</row>
    <row r="122" spans="1:25" ht="15.75" customHeight="1" x14ac:dyDescent="0.2">
      <c r="A122" s="37" t="s">
        <v>75</v>
      </c>
      <c r="B122" s="39">
        <v>3521.7957061480201</v>
      </c>
      <c r="C122" s="39">
        <v>29196.32</v>
      </c>
      <c r="D122" s="40">
        <v>12.062464400129949</v>
      </c>
      <c r="E122" s="40">
        <v>54.0952143250734</v>
      </c>
      <c r="F122" s="41">
        <v>5.4095214325073401E-4</v>
      </c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</row>
    <row r="123" spans="1:25" ht="15.75" customHeight="1" x14ac:dyDescent="0.2">
      <c r="A123" s="37" t="s">
        <v>74</v>
      </c>
      <c r="B123" s="39">
        <v>56162.745356600099</v>
      </c>
      <c r="C123" s="39">
        <v>202621.33</v>
      </c>
      <c r="D123" s="40">
        <v>27.718081485596851</v>
      </c>
      <c r="E123" s="40">
        <v>241.089910269222</v>
      </c>
      <c r="F123" s="41">
        <v>2.4108991026922199E-3</v>
      </c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</row>
    <row r="124" spans="1:25" ht="15.75" customHeight="1" x14ac:dyDescent="0.2">
      <c r="A124" s="37" t="s">
        <v>73</v>
      </c>
      <c r="B124" s="39">
        <v>357760.38854150497</v>
      </c>
      <c r="C124" s="39">
        <v>1593180.03</v>
      </c>
      <c r="D124" s="40">
        <v>22.455741460775464</v>
      </c>
      <c r="E124" s="40">
        <v>166.53667439878501</v>
      </c>
      <c r="F124" s="41">
        <v>1.66536674398785E-3</v>
      </c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</row>
    <row r="125" spans="1:25" ht="15.75" customHeight="1" x14ac:dyDescent="0.2">
      <c r="A125" s="37" t="s">
        <v>72</v>
      </c>
      <c r="B125" s="39">
        <v>56618.755078239701</v>
      </c>
      <c r="C125" s="39">
        <v>237057.34</v>
      </c>
      <c r="D125" s="40">
        <v>23.883991560117774</v>
      </c>
      <c r="E125" s="40">
        <v>215.83141542836597</v>
      </c>
      <c r="F125" s="41">
        <v>2.1583141542836598E-3</v>
      </c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</row>
    <row r="126" spans="1:25" ht="15.75" customHeight="1" x14ac:dyDescent="0.2">
      <c r="A126" s="37" t="s">
        <v>71</v>
      </c>
      <c r="B126" s="39">
        <v>1645.24143153452</v>
      </c>
      <c r="C126" s="39">
        <v>41385.879999999997</v>
      </c>
      <c r="D126" s="40">
        <v>3.9753689701282657</v>
      </c>
      <c r="E126" s="40">
        <v>30.758805329883998</v>
      </c>
      <c r="F126" s="41">
        <v>3.0758805329883997E-4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</row>
    <row r="127" spans="1:25" ht="15.75" customHeight="1" x14ac:dyDescent="0.2">
      <c r="A127" s="37" t="s">
        <v>70</v>
      </c>
      <c r="B127" s="39">
        <v>1765.90208253373</v>
      </c>
      <c r="C127" s="39">
        <v>12374.2</v>
      </c>
      <c r="D127" s="40">
        <v>14.270838377703043</v>
      </c>
      <c r="E127" s="40">
        <v>38.523181295263299</v>
      </c>
      <c r="F127" s="41">
        <v>3.8523181295263298E-4</v>
      </c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</row>
    <row r="128" spans="1:25" ht="15.75" customHeight="1" x14ac:dyDescent="0.2">
      <c r="A128" s="37" t="s">
        <v>69</v>
      </c>
      <c r="B128" s="39">
        <v>308800.05894787598</v>
      </c>
      <c r="C128" s="39">
        <v>1499877.56</v>
      </c>
      <c r="D128" s="40">
        <v>20.588351155002009</v>
      </c>
      <c r="E128" s="40">
        <v>137.81850198907901</v>
      </c>
      <c r="F128" s="41">
        <v>1.3781850198907901E-3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</row>
    <row r="129" spans="1:25" ht="15.75" customHeight="1" x14ac:dyDescent="0.2">
      <c r="A129" s="37" t="s">
        <v>68</v>
      </c>
      <c r="B129" s="39">
        <v>2180.6065203233302</v>
      </c>
      <c r="C129" s="39">
        <v>16608.09</v>
      </c>
      <c r="D129" s="40">
        <v>13.129785064527772</v>
      </c>
      <c r="E129" s="40">
        <v>43.994027887351599</v>
      </c>
      <c r="F129" s="41">
        <v>4.3994027887351601E-4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</row>
    <row r="130" spans="1:25" ht="15.75" customHeight="1" x14ac:dyDescent="0.2">
      <c r="A130" s="37" t="s">
        <v>67</v>
      </c>
      <c r="B130" s="39">
        <v>1325.95945248154</v>
      </c>
      <c r="C130" s="39">
        <v>19797.599999999999</v>
      </c>
      <c r="D130" s="40">
        <v>6.697576739006446</v>
      </c>
      <c r="E130" s="40">
        <v>31.870525280158699</v>
      </c>
      <c r="F130" s="41">
        <v>3.1870525280158697E-4</v>
      </c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</row>
    <row r="131" spans="1:25" ht="15.75" customHeight="1" x14ac:dyDescent="0.2">
      <c r="A131" s="37" t="s">
        <v>66</v>
      </c>
      <c r="B131" s="39">
        <v>15287.963793822501</v>
      </c>
      <c r="C131" s="39">
        <v>69785.03</v>
      </c>
      <c r="D131" s="40">
        <v>21.907225365988236</v>
      </c>
      <c r="E131" s="40">
        <v>154.94639976025201</v>
      </c>
      <c r="F131" s="41">
        <v>1.54946399760252E-3</v>
      </c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</row>
    <row r="132" spans="1:25" ht="15.75" customHeight="1" x14ac:dyDescent="0.2">
      <c r="A132" s="37" t="s">
        <v>65</v>
      </c>
      <c r="B132" s="39">
        <v>2955.3057225013399</v>
      </c>
      <c r="C132" s="39">
        <v>34171.07</v>
      </c>
      <c r="D132" s="40">
        <v>8.6485606757451254</v>
      </c>
      <c r="E132" s="40">
        <v>42.642304295720301</v>
      </c>
      <c r="F132" s="41">
        <v>4.26423042957203E-4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</row>
    <row r="133" spans="1:25" ht="15.75" customHeight="1" x14ac:dyDescent="0.2">
      <c r="A133" s="37" t="s">
        <v>64</v>
      </c>
      <c r="B133" s="39">
        <v>13793.675651207101</v>
      </c>
      <c r="C133" s="39">
        <v>152432.54</v>
      </c>
      <c r="D133" s="40">
        <v>9.0490361514720554</v>
      </c>
      <c r="E133" s="40">
        <v>40.575126965135098</v>
      </c>
      <c r="F133" s="41">
        <v>4.0575126965135098E-4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</row>
    <row r="134" spans="1:25" ht="15.75" customHeight="1" x14ac:dyDescent="0.2">
      <c r="A134" s="37" t="s">
        <v>63</v>
      </c>
      <c r="B134" s="39">
        <v>86374.392265777802</v>
      </c>
      <c r="C134" s="39">
        <v>638800.81000000006</v>
      </c>
      <c r="D134" s="40">
        <v>13.521334180177041</v>
      </c>
      <c r="E134" s="40">
        <v>77.021814854345294</v>
      </c>
      <c r="F134" s="41">
        <v>7.7021814854345296E-4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</row>
    <row r="135" spans="1:25" ht="15.75" customHeight="1" x14ac:dyDescent="0.2">
      <c r="A135" s="37" t="s">
        <v>62</v>
      </c>
      <c r="B135" s="39">
        <v>39454.468555544903</v>
      </c>
      <c r="C135" s="39">
        <v>406276.65</v>
      </c>
      <c r="D135" s="40">
        <v>9.71123212607589</v>
      </c>
      <c r="E135" s="40">
        <v>102.653930959012</v>
      </c>
      <c r="F135" s="41">
        <v>1.02653930959012E-3</v>
      </c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</row>
    <row r="136" spans="1:25" ht="15.75" customHeight="1" x14ac:dyDescent="0.2">
      <c r="A136" s="37" t="s">
        <v>61</v>
      </c>
      <c r="B136" s="39">
        <v>5471.7315259431598</v>
      </c>
      <c r="C136" s="39">
        <v>116386.94</v>
      </c>
      <c r="D136" s="40">
        <v>4.701327765764062</v>
      </c>
      <c r="E136" s="40">
        <v>51.371668952486601</v>
      </c>
      <c r="F136" s="41">
        <v>5.1371668952486602E-4</v>
      </c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</row>
    <row r="137" spans="1:25" ht="15.75" customHeight="1" x14ac:dyDescent="0.2">
      <c r="A137" s="37" t="s">
        <v>60</v>
      </c>
      <c r="B137" s="39">
        <v>825.65667558665405</v>
      </c>
      <c r="C137" s="39">
        <v>32905.980000000003</v>
      </c>
      <c r="D137" s="40">
        <v>2.5091386902522093</v>
      </c>
      <c r="E137" s="40">
        <v>23.446620897098899</v>
      </c>
      <c r="F137" s="41">
        <v>2.3446620897098899E-4</v>
      </c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</row>
    <row r="138" spans="1:25" ht="15.75" customHeight="1" x14ac:dyDescent="0.2">
      <c r="A138" s="37" t="s">
        <v>59</v>
      </c>
      <c r="B138" s="39">
        <v>580.49604475595095</v>
      </c>
      <c r="C138" s="39">
        <v>4421.4799999999996</v>
      </c>
      <c r="D138" s="40">
        <v>13.128998542477882</v>
      </c>
      <c r="E138" s="40">
        <v>20.264837889499699</v>
      </c>
      <c r="F138" s="41">
        <v>2.0264837889499699E-4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</row>
    <row r="139" spans="1:25" ht="15.75" customHeight="1" x14ac:dyDescent="0.2">
      <c r="A139" s="37" t="s">
        <v>58</v>
      </c>
      <c r="B139" s="39">
        <v>22179.9708058707</v>
      </c>
      <c r="C139" s="39">
        <v>262810.90999999997</v>
      </c>
      <c r="D139" s="40">
        <v>8.4395167635433026</v>
      </c>
      <c r="E139" s="40">
        <v>115.29809348972499</v>
      </c>
      <c r="F139" s="41">
        <v>1.15298093489725E-3</v>
      </c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</row>
    <row r="140" spans="1:25" ht="15.75" customHeight="1" x14ac:dyDescent="0.2">
      <c r="A140" s="37" t="s">
        <v>57</v>
      </c>
      <c r="B140" s="39">
        <v>93801.659034937096</v>
      </c>
      <c r="C140" s="39">
        <v>1788286.26</v>
      </c>
      <c r="D140" s="40">
        <v>5.2453380162377972</v>
      </c>
      <c r="E140" s="40">
        <v>63.933549432985799</v>
      </c>
      <c r="F140" s="41">
        <v>6.3933549432985796E-4</v>
      </c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</row>
    <row r="141" spans="1:25" ht="15.75" customHeight="1" x14ac:dyDescent="0.2">
      <c r="A141" s="37" t="s">
        <v>56</v>
      </c>
      <c r="B141" s="39">
        <v>12695.425021561499</v>
      </c>
      <c r="C141" s="39">
        <v>68571.259999999995</v>
      </c>
      <c r="D141" s="40">
        <v>18.514207003869405</v>
      </c>
      <c r="E141" s="40">
        <v>100.05759496315399</v>
      </c>
      <c r="F141" s="41">
        <v>1.0005759496315399E-3</v>
      </c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</row>
    <row r="142" spans="1:25" ht="15.75" customHeight="1" x14ac:dyDescent="0.2">
      <c r="A142" s="37" t="s">
        <v>55</v>
      </c>
      <c r="B142" s="39">
        <v>112.584363320074</v>
      </c>
      <c r="C142" s="39">
        <v>1406.09</v>
      </c>
      <c r="D142" s="40">
        <v>8.0069101778743903</v>
      </c>
      <c r="E142" s="40">
        <v>64.471803006381592</v>
      </c>
      <c r="F142" s="41">
        <v>6.4471803006381598E-4</v>
      </c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</row>
    <row r="143" spans="1:25" ht="15.75" customHeight="1" x14ac:dyDescent="0.2">
      <c r="A143" s="37" t="s">
        <v>54</v>
      </c>
      <c r="B143" s="39">
        <v>93.586091384028506</v>
      </c>
      <c r="C143" s="39">
        <v>1025.96</v>
      </c>
      <c r="D143" s="40">
        <v>9.121807027957086</v>
      </c>
      <c r="E143" s="40">
        <v>82.714389167257806</v>
      </c>
      <c r="F143" s="41">
        <v>8.2714389167257802E-4</v>
      </c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</row>
    <row r="144" spans="1:25" ht="15.75" customHeight="1" x14ac:dyDescent="0.2">
      <c r="A144" s="37" t="s">
        <v>53</v>
      </c>
      <c r="B144" s="39">
        <v>190.710246224635</v>
      </c>
      <c r="C144" s="39">
        <v>1367.16</v>
      </c>
      <c r="D144" s="40">
        <v>13.94937287695917</v>
      </c>
      <c r="E144" s="40">
        <v>90.232676684438999</v>
      </c>
      <c r="F144" s="41">
        <v>9.0232676684439002E-4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</row>
    <row r="145" spans="1:25" ht="15.75" customHeight="1" x14ac:dyDescent="0.2">
      <c r="A145" s="37" t="s">
        <v>52</v>
      </c>
      <c r="B145" s="39">
        <v>152.363552507961</v>
      </c>
      <c r="C145" s="39">
        <v>1010.79</v>
      </c>
      <c r="D145" s="40">
        <v>15.073709920751197</v>
      </c>
      <c r="E145" s="40">
        <v>74.184311918363505</v>
      </c>
      <c r="F145" s="41">
        <v>7.4184311918363503E-4</v>
      </c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</row>
    <row r="146" spans="1:25" ht="15.75" customHeight="1" x14ac:dyDescent="0.2">
      <c r="A146" s="37" t="s">
        <v>51</v>
      </c>
      <c r="B146" s="39">
        <v>19801.485094908701</v>
      </c>
      <c r="C146" s="39">
        <v>128507.22</v>
      </c>
      <c r="D146" s="40">
        <v>15.408850253634544</v>
      </c>
      <c r="E146" s="40">
        <v>55.416714394279005</v>
      </c>
      <c r="F146" s="41">
        <v>5.5416714394279003E-4</v>
      </c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</row>
    <row r="147" spans="1:25" ht="15.75" customHeight="1" x14ac:dyDescent="0.2">
      <c r="A147" s="37" t="s">
        <v>50</v>
      </c>
      <c r="B147" s="39">
        <v>18215.889356985601</v>
      </c>
      <c r="C147" s="39">
        <v>89908.6</v>
      </c>
      <c r="D147" s="40">
        <v>20.26045267859315</v>
      </c>
      <c r="E147" s="40">
        <v>120.363476533031</v>
      </c>
      <c r="F147" s="41">
        <v>1.2036347653303101E-3</v>
      </c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</row>
    <row r="148" spans="1:25" ht="15.75" customHeight="1" x14ac:dyDescent="0.2">
      <c r="A148" s="37" t="s">
        <v>49</v>
      </c>
      <c r="B148" s="39">
        <v>14464.974933736699</v>
      </c>
      <c r="C148" s="39">
        <v>117629.14</v>
      </c>
      <c r="D148" s="40">
        <v>12.297101665230825</v>
      </c>
      <c r="E148" s="40">
        <v>165.37476631578301</v>
      </c>
      <c r="F148" s="41">
        <v>1.65374766315783E-3</v>
      </c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</row>
    <row r="149" spans="1:25" ht="15.75" customHeight="1" x14ac:dyDescent="0.2">
      <c r="A149" s="37" t="s">
        <v>48</v>
      </c>
      <c r="B149" s="39">
        <v>47.8487075338574</v>
      </c>
      <c r="C149" s="39">
        <v>797.24</v>
      </c>
      <c r="D149" s="40">
        <v>6.0017946332167726</v>
      </c>
      <c r="E149" s="40">
        <v>46.8437697909281</v>
      </c>
      <c r="F149" s="41">
        <v>4.6843769790928103E-4</v>
      </c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</row>
    <row r="150" spans="1:25" ht="15.75" customHeight="1" x14ac:dyDescent="0.2">
      <c r="A150" s="37" t="s">
        <v>47</v>
      </c>
      <c r="B150" s="39">
        <v>12708.8220312592</v>
      </c>
      <c r="C150" s="39">
        <v>70113.929999999993</v>
      </c>
      <c r="D150" s="40">
        <v>18.125958752075661</v>
      </c>
      <c r="E150" s="40">
        <v>153.400086073746</v>
      </c>
      <c r="F150" s="41">
        <v>1.53400086073746E-3</v>
      </c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</row>
    <row r="151" spans="1:25" ht="15.75" customHeight="1" x14ac:dyDescent="0.2">
      <c r="A151" s="37" t="s">
        <v>46</v>
      </c>
      <c r="B151" s="39">
        <v>1824.4186874331799</v>
      </c>
      <c r="C151" s="39">
        <v>23222.04</v>
      </c>
      <c r="D151" s="40">
        <v>7.8564100631692124</v>
      </c>
      <c r="E151" s="40">
        <v>32.191165625891202</v>
      </c>
      <c r="F151" s="41">
        <v>3.2191165625891199E-4</v>
      </c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</row>
    <row r="152" spans="1:25" ht="15.75" customHeight="1" x14ac:dyDescent="0.2">
      <c r="A152" s="37" t="s">
        <v>45</v>
      </c>
      <c r="B152" s="39">
        <v>4256.3255174292999</v>
      </c>
      <c r="C152" s="39">
        <v>54548.94</v>
      </c>
      <c r="D152" s="40">
        <v>7.8027648519463435</v>
      </c>
      <c r="E152" s="40">
        <v>78.281242389626101</v>
      </c>
      <c r="F152" s="41">
        <v>7.82812423896261E-4</v>
      </c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</row>
    <row r="153" spans="1:25" ht="15.75" customHeight="1" x14ac:dyDescent="0.2">
      <c r="A153" s="37" t="s">
        <v>44</v>
      </c>
      <c r="B153" s="39">
        <v>1385.2663723569799</v>
      </c>
      <c r="C153" s="39">
        <v>20813.189999999999</v>
      </c>
      <c r="D153" s="40">
        <v>6.655713863934265</v>
      </c>
      <c r="E153" s="40">
        <v>66.7833018301111</v>
      </c>
      <c r="F153" s="41">
        <v>6.6783301830111101E-4</v>
      </c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</row>
    <row r="154" spans="1:25" ht="15.75" customHeight="1" x14ac:dyDescent="0.2">
      <c r="A154" s="37" t="s">
        <v>43</v>
      </c>
      <c r="B154" s="46">
        <v>1550.7752522615001</v>
      </c>
      <c r="C154" s="39">
        <v>6220.77</v>
      </c>
      <c r="D154" s="40">
        <v>24.928991945715723</v>
      </c>
      <c r="E154" s="40">
        <f>100000*0.002365314</f>
        <v>236.53139999999999</v>
      </c>
      <c r="F154" s="41">
        <v>2.3653139999999999E-3</v>
      </c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</row>
    <row r="155" spans="1:25" ht="15.75" customHeight="1" x14ac:dyDescent="0.2">
      <c r="A155" s="37" t="s">
        <v>42</v>
      </c>
      <c r="B155" s="46">
        <v>44586.388225946801</v>
      </c>
      <c r="C155" s="39">
        <v>184230.92</v>
      </c>
      <c r="D155" s="40">
        <v>24.201360024661874</v>
      </c>
      <c r="E155" s="49">
        <v>219.17191600305401</v>
      </c>
      <c r="F155" s="41">
        <v>2.19171916003054E-3</v>
      </c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</row>
    <row r="156" spans="1:25" ht="15.75" customHeight="1" x14ac:dyDescent="0.2">
      <c r="A156" s="37" t="s">
        <v>41</v>
      </c>
      <c r="B156" s="46">
        <v>44987.327829043701</v>
      </c>
      <c r="C156" s="39">
        <v>521802.35</v>
      </c>
      <c r="D156" s="40">
        <v>8.6215264896840154</v>
      </c>
      <c r="E156" s="49">
        <v>80.929000000000002</v>
      </c>
      <c r="F156" s="45">
        <v>8.0929000000000005E-4</v>
      </c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</row>
    <row r="157" spans="1:25" ht="15.75" customHeight="1" x14ac:dyDescent="0.2">
      <c r="A157" s="37" t="s">
        <v>40</v>
      </c>
      <c r="B157" s="46">
        <v>28234.487047439899</v>
      </c>
      <c r="C157" s="39">
        <v>354350.98</v>
      </c>
      <c r="D157" s="40">
        <v>7.9679438299958703</v>
      </c>
      <c r="E157" s="49">
        <v>80.929308962773788</v>
      </c>
      <c r="F157" s="41">
        <v>8.0929308962773784E-4</v>
      </c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</row>
    <row r="158" spans="1:25" ht="15.75" customHeight="1" x14ac:dyDescent="0.2">
      <c r="A158" s="37" t="s">
        <v>39</v>
      </c>
      <c r="B158" s="46">
        <v>15498.567127825099</v>
      </c>
      <c r="C158" s="39">
        <v>72739.100000000006</v>
      </c>
      <c r="D158" s="40">
        <v>21.307064739356271</v>
      </c>
      <c r="E158" s="49">
        <v>52.875302096773801</v>
      </c>
      <c r="F158" s="41">
        <v>5.2875302096773804E-4</v>
      </c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</row>
    <row r="159" spans="1:25" ht="15.75" customHeight="1" x14ac:dyDescent="0.2">
      <c r="A159" s="37" t="s">
        <v>38</v>
      </c>
      <c r="B159" s="46">
        <v>15490.133438913501</v>
      </c>
      <c r="C159" s="39">
        <v>428577</v>
      </c>
      <c r="D159" s="40">
        <v>3.6143174829525386</v>
      </c>
      <c r="E159" s="49">
        <v>166.95711325568899</v>
      </c>
      <c r="F159" s="41">
        <v>1.6695711325568898E-3</v>
      </c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</row>
    <row r="160" spans="1:25" ht="15.75" customHeight="1" x14ac:dyDescent="0.2">
      <c r="A160" s="37" t="s">
        <v>37</v>
      </c>
      <c r="B160" s="46">
        <v>38555.833649649801</v>
      </c>
      <c r="C160" s="39">
        <v>135633.34</v>
      </c>
      <c r="D160" s="40">
        <v>28.426516407875674</v>
      </c>
      <c r="E160" s="49">
        <v>70.87861798197649</v>
      </c>
      <c r="F160" s="41">
        <v>7.0878617981976486E-4</v>
      </c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</row>
    <row r="161" spans="1:25" ht="15.75" customHeight="1" x14ac:dyDescent="0.2">
      <c r="A161" s="37" t="s">
        <v>36</v>
      </c>
      <c r="B161" s="46">
        <v>407.59649234221803</v>
      </c>
      <c r="C161" s="39">
        <v>202165.38</v>
      </c>
      <c r="D161" s="40">
        <v>0.20161537664966081</v>
      </c>
      <c r="E161" s="49">
        <v>94.480082977422299</v>
      </c>
      <c r="F161" s="41">
        <v>9.4480082977422295E-4</v>
      </c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</row>
    <row r="162" spans="1:25" ht="15.75" customHeight="1" x14ac:dyDescent="0.2">
      <c r="A162" s="37" t="s">
        <v>35</v>
      </c>
      <c r="B162" s="46">
        <v>1316.69148351484</v>
      </c>
      <c r="C162" s="39">
        <v>4370.59</v>
      </c>
      <c r="D162" s="40">
        <v>30.126172519381594</v>
      </c>
      <c r="E162" s="49">
        <v>70.77705234583371</v>
      </c>
      <c r="F162" s="41">
        <v>7.0777052345833704E-4</v>
      </c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</row>
    <row r="163" spans="1:25" ht="15.75" customHeight="1" x14ac:dyDescent="0.2">
      <c r="A163" s="37" t="s">
        <v>34</v>
      </c>
      <c r="B163" s="46">
        <v>2648.8319793536898</v>
      </c>
      <c r="C163" s="39">
        <v>11566.49</v>
      </c>
      <c r="D163" s="40">
        <v>22.900914446419698</v>
      </c>
      <c r="E163" s="49">
        <v>115.286011617886</v>
      </c>
      <c r="F163" s="41">
        <v>1.1528601161788601E-3</v>
      </c>
      <c r="G163" s="24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</row>
    <row r="164" spans="1:25" ht="15.75" customHeight="1" x14ac:dyDescent="0.2">
      <c r="A164" s="37" t="s">
        <v>33</v>
      </c>
      <c r="B164" s="46">
        <v>3598.3081433573502</v>
      </c>
      <c r="C164" s="39">
        <v>93801.17</v>
      </c>
      <c r="D164" s="40">
        <v>3.836101557536383</v>
      </c>
      <c r="E164" s="49">
        <v>25.911666654948899</v>
      </c>
      <c r="F164" s="41">
        <v>2.5911666654948899E-4</v>
      </c>
      <c r="G164" s="24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</row>
    <row r="165" spans="1:25" ht="15.75" customHeight="1" x14ac:dyDescent="0.2">
      <c r="A165" s="37" t="s">
        <v>32</v>
      </c>
      <c r="B165" s="46">
        <v>13141.3478014513</v>
      </c>
      <c r="C165" s="39">
        <v>69816.84</v>
      </c>
      <c r="D165" s="40">
        <v>18.822604691720937</v>
      </c>
      <c r="E165" s="49">
        <v>41.005408204776998</v>
      </c>
      <c r="F165" s="41">
        <v>4.1005408204776997E-4</v>
      </c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</row>
    <row r="166" spans="1:25" ht="15.75" customHeight="1" x14ac:dyDescent="0.2">
      <c r="A166" s="37" t="s">
        <v>31</v>
      </c>
      <c r="B166" s="46">
        <v>15740.916331165499</v>
      </c>
      <c r="C166" s="39">
        <v>84425</v>
      </c>
      <c r="D166" s="40">
        <v>18.64485203573053</v>
      </c>
      <c r="E166" s="49">
        <v>90.684728526380496</v>
      </c>
      <c r="F166" s="41">
        <v>9.06847285263805E-4</v>
      </c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</row>
    <row r="167" spans="1:25" ht="15.75" customHeight="1" x14ac:dyDescent="0.2">
      <c r="A167" s="37" t="s">
        <v>30</v>
      </c>
      <c r="B167" s="46">
        <v>8809.6016404750808</v>
      </c>
      <c r="C167" s="39">
        <v>185365.16</v>
      </c>
      <c r="D167" s="40">
        <v>4.752566038016572</v>
      </c>
      <c r="E167" s="49">
        <v>92.806760557031495</v>
      </c>
      <c r="F167" s="41">
        <v>6.6641637271397695E-4</v>
      </c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</row>
    <row r="168" spans="1:25" ht="15.75" customHeight="1" x14ac:dyDescent="0.2">
      <c r="A168" s="37" t="s">
        <v>29</v>
      </c>
      <c r="B168" s="46">
        <v>8809.6016404750808</v>
      </c>
      <c r="C168" s="39">
        <v>48702.91</v>
      </c>
      <c r="D168" s="40">
        <v>124.13241615566379</v>
      </c>
      <c r="E168" s="49">
        <v>66.641637271397698</v>
      </c>
      <c r="F168" s="41">
        <v>9.2806760557031501E-4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</row>
    <row r="169" spans="1:25" ht="15.75" customHeight="1" x14ac:dyDescent="0.2">
      <c r="A169" s="37" t="s">
        <v>28</v>
      </c>
      <c r="B169" s="46">
        <v>50262.420799523403</v>
      </c>
      <c r="C169" s="39">
        <v>354350.98</v>
      </c>
      <c r="D169" s="40">
        <v>14.184360601887825</v>
      </c>
      <c r="E169" s="49">
        <v>106.55663976551701</v>
      </c>
      <c r="F169" s="41">
        <v>1.0655663976551701E-3</v>
      </c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</row>
    <row r="170" spans="1:25" ht="15.75" customHeight="1" x14ac:dyDescent="0.2">
      <c r="A170" s="37" t="s">
        <v>27</v>
      </c>
      <c r="B170" s="46">
        <v>130.440785781377</v>
      </c>
      <c r="C170" s="39">
        <v>497502.35</v>
      </c>
      <c r="D170" s="40">
        <v>2.6219129574237589E-2</v>
      </c>
      <c r="E170" s="49">
        <v>71.689179342655194</v>
      </c>
      <c r="F170" s="41">
        <v>7.1689179342655199E-4</v>
      </c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</row>
    <row r="171" spans="1:25" ht="15.75" customHeight="1" x14ac:dyDescent="0.2">
      <c r="A171" s="37" t="s">
        <v>26</v>
      </c>
      <c r="B171" s="46">
        <v>130.440785781377</v>
      </c>
      <c r="C171" s="39">
        <v>2731.39</v>
      </c>
      <c r="D171" s="40">
        <v>89.859580436596403</v>
      </c>
      <c r="E171" s="40">
        <v>34.605159753287097</v>
      </c>
      <c r="F171" s="41">
        <v>3.4605159753287095E-4</v>
      </c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</row>
    <row r="172" spans="1:25" ht="15.75" customHeight="1" x14ac:dyDescent="0.2">
      <c r="A172" s="37" t="s">
        <v>25</v>
      </c>
      <c r="B172" s="39">
        <v>2454.4155940871501</v>
      </c>
      <c r="C172" s="39">
        <v>13505.06</v>
      </c>
      <c r="D172" s="40">
        <v>18.174044351429391</v>
      </c>
      <c r="E172" s="40">
        <v>109.28594645773499</v>
      </c>
      <c r="F172" s="41">
        <v>1.09285946457735E-3</v>
      </c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</row>
    <row r="173" spans="1:25" ht="15.75" customHeight="1" x14ac:dyDescent="0.2">
      <c r="A173" s="37" t="s">
        <v>24</v>
      </c>
      <c r="B173" s="46">
        <v>1527.0093272128699</v>
      </c>
      <c r="C173" s="39">
        <v>7756.2</v>
      </c>
      <c r="D173" s="40">
        <v>19.687596080720844</v>
      </c>
      <c r="E173" s="40">
        <v>114.39785963496701</v>
      </c>
      <c r="F173" s="41">
        <v>1.1439785963496701E-3</v>
      </c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</row>
    <row r="174" spans="1:25" ht="15.75" customHeight="1" x14ac:dyDescent="0.2">
      <c r="A174" s="37" t="s">
        <v>23</v>
      </c>
      <c r="B174" s="46">
        <v>11973.6836922286</v>
      </c>
      <c r="C174" s="39">
        <v>53555.21</v>
      </c>
      <c r="D174" s="40">
        <v>22.357644927969847</v>
      </c>
      <c r="E174" s="40">
        <v>151.15373991976901</v>
      </c>
      <c r="F174" s="41">
        <v>1.5115373991976902E-3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</row>
    <row r="175" spans="1:25" ht="15.75" customHeight="1" x14ac:dyDescent="0.2">
      <c r="A175" s="37" t="s">
        <v>22</v>
      </c>
      <c r="B175" s="46">
        <v>58.107541087115401</v>
      </c>
      <c r="C175" s="39">
        <v>657.97</v>
      </c>
      <c r="D175" s="40">
        <v>8.831335940409959</v>
      </c>
      <c r="E175" s="40">
        <v>56.773320168871599</v>
      </c>
      <c r="F175" s="41">
        <v>5.6773320168871603E-4</v>
      </c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</row>
    <row r="176" spans="1:25" ht="15.75" customHeight="1" x14ac:dyDescent="0.2">
      <c r="A176" s="37" t="s">
        <v>21</v>
      </c>
      <c r="B176" s="46">
        <v>992.73219669817399</v>
      </c>
      <c r="C176" s="39">
        <v>11765.05</v>
      </c>
      <c r="D176" s="40">
        <v>8.4379768611112915</v>
      </c>
      <c r="E176" s="40">
        <v>71.550479577445799</v>
      </c>
      <c r="F176" s="41">
        <v>7.1550479577445799E-4</v>
      </c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</row>
    <row r="177" spans="1:25" ht="15.75" customHeight="1" x14ac:dyDescent="0.2">
      <c r="A177" s="37" t="s">
        <v>20</v>
      </c>
      <c r="B177" s="46">
        <v>9445.0082377215404</v>
      </c>
      <c r="C177" s="39">
        <v>67618.31</v>
      </c>
      <c r="D177" s="40">
        <v>13.968122299598349</v>
      </c>
      <c r="E177" s="40">
        <v>81.622287120749803</v>
      </c>
      <c r="F177" s="41">
        <v>8.1622287120749798E-4</v>
      </c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</row>
    <row r="178" spans="1:25" ht="15.75" customHeight="1" x14ac:dyDescent="0.2">
      <c r="A178" s="37" t="s">
        <v>19</v>
      </c>
      <c r="B178" s="46">
        <v>58195.912586311599</v>
      </c>
      <c r="C178" s="39">
        <v>454742.05</v>
      </c>
      <c r="D178" s="40">
        <v>12.797565693850304</v>
      </c>
      <c r="E178" s="50">
        <v>71.529169408384007</v>
      </c>
      <c r="F178" s="41">
        <v>7.1529169408384005E-4</v>
      </c>
      <c r="G178" s="25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</row>
    <row r="179" spans="1:25" ht="15.75" customHeight="1" x14ac:dyDescent="0.2">
      <c r="A179" s="37" t="s">
        <v>18</v>
      </c>
      <c r="B179" s="46">
        <v>4058.6870968298499</v>
      </c>
      <c r="C179" s="39">
        <v>33620.29</v>
      </c>
      <c r="D179" s="40">
        <v>12.072135894217004</v>
      </c>
      <c r="E179" s="49">
        <v>79.847000111321293</v>
      </c>
      <c r="F179" s="41">
        <v>7.9847000111321295E-4</v>
      </c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</row>
    <row r="180" spans="1:25" ht="15.75" customHeight="1" x14ac:dyDescent="0.2">
      <c r="A180" s="37" t="s">
        <v>17</v>
      </c>
      <c r="B180" s="46">
        <v>37778.917755843497</v>
      </c>
      <c r="C180" s="39">
        <v>242798.5</v>
      </c>
      <c r="D180" s="40">
        <v>15.55978218804626</v>
      </c>
      <c r="E180" s="49">
        <v>91.879590059646901</v>
      </c>
      <c r="F180" s="41">
        <v>9.1879590059646906E-4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</row>
    <row r="181" spans="1:25" ht="15.75" customHeight="1" x14ac:dyDescent="0.2">
      <c r="A181" s="37" t="s">
        <v>199</v>
      </c>
      <c r="B181" s="38">
        <v>51714.858200000002</v>
      </c>
      <c r="C181" s="39">
        <v>698662.83</v>
      </c>
      <c r="D181" s="40">
        <v>7.4019764583726317</v>
      </c>
      <c r="E181" s="40">
        <f>100000*0.001174205</f>
        <v>117.4205</v>
      </c>
      <c r="F181" s="41">
        <v>1.174205E-3</v>
      </c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</row>
    <row r="182" spans="1:25" ht="15.75" customHeight="1" x14ac:dyDescent="0.2">
      <c r="A182" s="37" t="s">
        <v>15</v>
      </c>
      <c r="B182" s="39">
        <v>3651.9462313726299</v>
      </c>
      <c r="C182" s="39">
        <v>29113.02</v>
      </c>
      <c r="D182" s="40">
        <v>12.544030922840124</v>
      </c>
      <c r="E182" s="51">
        <v>39.515940281719296</v>
      </c>
      <c r="F182" s="41">
        <v>3.9515940281719297E-4</v>
      </c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</row>
    <row r="183" spans="1:25" ht="15.75" customHeight="1" x14ac:dyDescent="0.2">
      <c r="A183" s="37" t="s">
        <v>14</v>
      </c>
      <c r="B183" s="39">
        <v>38995.449557691201</v>
      </c>
      <c r="C183" s="39">
        <v>621814.64</v>
      </c>
      <c r="D183" s="40">
        <v>6.2712337486443221</v>
      </c>
      <c r="E183" s="51">
        <v>58.011291702466693</v>
      </c>
      <c r="F183" s="41">
        <v>5.8011291702466695E-4</v>
      </c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</row>
    <row r="184" spans="1:25" ht="15.75" customHeight="1" x14ac:dyDescent="0.2">
      <c r="A184" s="37" t="s">
        <v>13</v>
      </c>
      <c r="B184" s="46">
        <v>142882.860460611</v>
      </c>
      <c r="C184" s="39">
        <v>2946455.76</v>
      </c>
      <c r="D184" s="40">
        <v>4.849312940663701</v>
      </c>
      <c r="E184" s="51">
        <v>43.564672774079597</v>
      </c>
      <c r="F184" s="41">
        <v>4.3564672774079599E-4</v>
      </c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</row>
    <row r="185" spans="1:25" ht="15.75" customHeight="1" x14ac:dyDescent="0.2">
      <c r="A185" s="37" t="s">
        <v>12</v>
      </c>
      <c r="B185" s="46">
        <v>1627.00722822425</v>
      </c>
      <c r="C185" s="39">
        <v>33847.279999999999</v>
      </c>
      <c r="D185" s="40">
        <v>4.8069068717611874</v>
      </c>
      <c r="E185" s="51">
        <v>47.349898181645003</v>
      </c>
      <c r="F185" s="41">
        <v>4.7349898181645001E-4</v>
      </c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</row>
    <row r="186" spans="1:25" ht="15.75" customHeight="1" x14ac:dyDescent="0.2">
      <c r="A186" s="37" t="s">
        <v>11</v>
      </c>
      <c r="B186" s="46">
        <v>32266.633820913201</v>
      </c>
      <c r="C186" s="39">
        <v>203598.86</v>
      </c>
      <c r="D186" s="40">
        <v>15.848140712041905</v>
      </c>
      <c r="E186" s="51">
        <v>95.811804797145911</v>
      </c>
      <c r="F186" s="41">
        <v>9.5811804797145915E-4</v>
      </c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</row>
    <row r="187" spans="1:25" ht="15.75" customHeight="1" x14ac:dyDescent="0.2">
      <c r="A187" s="37" t="s">
        <v>10</v>
      </c>
      <c r="B187" s="46">
        <v>487.91213010022</v>
      </c>
      <c r="C187" s="39">
        <v>2236.5</v>
      </c>
      <c r="D187" s="40">
        <v>21.815878833007822</v>
      </c>
      <c r="E187" s="51">
        <v>165.64636635642398</v>
      </c>
      <c r="F187" s="41">
        <v>1.6564636635642397E-3</v>
      </c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</row>
    <row r="188" spans="1:25" ht="15.75" customHeight="1" x14ac:dyDescent="0.2">
      <c r="A188" s="37" t="s">
        <v>9</v>
      </c>
      <c r="B188" s="46">
        <v>17560.3955080591</v>
      </c>
      <c r="C188" s="39">
        <v>186929.28</v>
      </c>
      <c r="D188" s="40">
        <v>9.3941385255745384</v>
      </c>
      <c r="E188" s="51">
        <v>62.5615604633213</v>
      </c>
      <c r="F188" s="41">
        <v>6.2561560463321301E-4</v>
      </c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</row>
    <row r="189" spans="1:25" ht="15.75" customHeight="1" x14ac:dyDescent="0.2">
      <c r="A189" s="37" t="s">
        <v>8</v>
      </c>
      <c r="B189" s="46">
        <v>81760.5984331238</v>
      </c>
      <c r="C189" s="39">
        <v>631817.56999999995</v>
      </c>
      <c r="D189" s="40">
        <v>12.940538901620574</v>
      </c>
      <c r="E189" s="51">
        <v>84.837723547252608</v>
      </c>
      <c r="F189" s="41">
        <v>8.4837723547252612E-4</v>
      </c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</row>
    <row r="190" spans="1:25" ht="15.75" customHeight="1" x14ac:dyDescent="0.2">
      <c r="A190" s="37" t="s">
        <v>7</v>
      </c>
      <c r="B190" s="46">
        <v>31067.172617284999</v>
      </c>
      <c r="C190" s="39">
        <v>174541.93</v>
      </c>
      <c r="D190" s="40">
        <v>17.799260393926549</v>
      </c>
      <c r="E190" s="51">
        <v>98.616877284727096</v>
      </c>
      <c r="F190" s="41">
        <v>9.8616877284727093E-4</v>
      </c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</row>
    <row r="191" spans="1:25" ht="15.75" customHeight="1" x14ac:dyDescent="0.2">
      <c r="A191" s="37" t="s">
        <v>6</v>
      </c>
      <c r="B191" s="46">
        <v>18404.9579727706</v>
      </c>
      <c r="C191" s="39">
        <v>123354.97</v>
      </c>
      <c r="D191" s="40">
        <v>14.920321388567157</v>
      </c>
      <c r="E191" s="51">
        <v>100.91719604544099</v>
      </c>
      <c r="F191" s="41">
        <v>1.0091719604544099E-3</v>
      </c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</row>
    <row r="192" spans="1:25" ht="15.75" customHeight="1" x14ac:dyDescent="0.2">
      <c r="A192" s="37" t="s">
        <v>5</v>
      </c>
      <c r="B192" s="46">
        <v>17220.276996760102</v>
      </c>
      <c r="C192" s="39">
        <v>126522.66</v>
      </c>
      <c r="D192" s="40">
        <v>13.610429149023663</v>
      </c>
      <c r="E192" s="51">
        <v>114.71885094384299</v>
      </c>
      <c r="F192" s="41">
        <v>1.14718850943843E-3</v>
      </c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</row>
    <row r="193" spans="1:25" ht="15.75" customHeight="1" x14ac:dyDescent="0.2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</row>
    <row r="194" spans="1:25" ht="15.75" customHeight="1" x14ac:dyDescent="0.2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</row>
    <row r="195" spans="1:25" ht="15.75" customHeight="1" x14ac:dyDescent="0.2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</row>
    <row r="196" spans="1:25" ht="15.75" customHeight="1" x14ac:dyDescent="0.2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</row>
    <row r="197" spans="1:25" ht="15.75" customHeight="1" x14ac:dyDescent="0.2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</row>
    <row r="198" spans="1:25" ht="15.75" customHeight="1" x14ac:dyDescent="0.2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</row>
    <row r="199" spans="1:25" ht="15.75" customHeight="1" x14ac:dyDescent="0.2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</row>
    <row r="200" spans="1:25" ht="15.75" customHeight="1" x14ac:dyDescent="0.2">
      <c r="A200" s="21"/>
      <c r="B200" s="21"/>
      <c r="C200" s="21"/>
      <c r="D200" s="27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</row>
    <row r="201" spans="1:25" ht="15.75" customHeight="1" x14ac:dyDescent="0.2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</row>
    <row r="202" spans="1:25" ht="15.75" customHeight="1" x14ac:dyDescent="0.2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</row>
    <row r="203" spans="1:25" ht="15.75" customHeight="1" x14ac:dyDescent="0.2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</row>
    <row r="204" spans="1:25" ht="15.75" customHeight="1" x14ac:dyDescent="0.2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</row>
    <row r="205" spans="1:25" ht="15.75" customHeight="1" x14ac:dyDescent="0.2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</row>
    <row r="206" spans="1:25" ht="15.75" customHeight="1" x14ac:dyDescent="0.2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</row>
    <row r="207" spans="1:25" ht="15.75" customHeight="1" x14ac:dyDescent="0.2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</row>
    <row r="208" spans="1:25" ht="15.75" customHeight="1" x14ac:dyDescent="0.2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</row>
    <row r="209" spans="1:25" ht="15.75" customHeight="1" x14ac:dyDescent="0.2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</row>
    <row r="210" spans="1:25" ht="15.75" customHeight="1" x14ac:dyDescent="0.2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</row>
    <row r="211" spans="1:25" ht="15.75" customHeight="1" x14ac:dyDescent="0.2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</row>
    <row r="212" spans="1:25" ht="15.75" customHeight="1" x14ac:dyDescent="0.2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</row>
    <row r="213" spans="1:25" ht="15.75" customHeight="1" x14ac:dyDescent="0.2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</row>
    <row r="214" spans="1:25" ht="15.75" customHeight="1" x14ac:dyDescent="0.2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</row>
    <row r="215" spans="1:25" ht="15.75" customHeight="1" x14ac:dyDescent="0.2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</row>
    <row r="216" spans="1:25" ht="15.75" customHeight="1" x14ac:dyDescent="0.2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</row>
    <row r="217" spans="1:25" ht="15.75" customHeight="1" x14ac:dyDescent="0.2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</row>
    <row r="218" spans="1:25" ht="15.75" customHeight="1" x14ac:dyDescent="0.2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</row>
    <row r="219" spans="1:25" ht="15.75" customHeight="1" x14ac:dyDescent="0.2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</row>
    <row r="220" spans="1:25" ht="15.75" customHeight="1" x14ac:dyDescent="0.2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</row>
    <row r="221" spans="1:25" ht="15.75" customHeight="1" x14ac:dyDescent="0.2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</row>
    <row r="222" spans="1:25" ht="15.75" customHeight="1" x14ac:dyDescent="0.2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</row>
    <row r="223" spans="1:25" ht="15.75" customHeight="1" x14ac:dyDescent="0.2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</row>
    <row r="224" spans="1:25" ht="15.75" customHeight="1" x14ac:dyDescent="0.2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</row>
    <row r="225" spans="1:25" ht="15.75" customHeight="1" x14ac:dyDescent="0.2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</row>
    <row r="226" spans="1:25" ht="15.75" customHeight="1" x14ac:dyDescent="0.2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</row>
    <row r="227" spans="1:25" ht="15.75" customHeight="1" x14ac:dyDescent="0.2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</row>
    <row r="228" spans="1:25" ht="15.75" customHeight="1" x14ac:dyDescent="0.2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</row>
    <row r="229" spans="1:25" ht="15.75" customHeight="1" x14ac:dyDescent="0.2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</row>
    <row r="230" spans="1:25" ht="15.75" customHeight="1" x14ac:dyDescent="0.2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</row>
    <row r="231" spans="1:25" ht="15.75" customHeight="1" x14ac:dyDescent="0.2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</row>
    <row r="232" spans="1:25" ht="15.75" customHeight="1" x14ac:dyDescent="0.2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</row>
    <row r="233" spans="1:25" ht="15.75" customHeight="1" x14ac:dyDescent="0.2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</row>
    <row r="234" spans="1:25" ht="15.75" customHeight="1" x14ac:dyDescent="0.2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</row>
    <row r="235" spans="1:25" ht="15.75" customHeight="1" x14ac:dyDescent="0.2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</row>
    <row r="236" spans="1:25" ht="15.75" customHeight="1" x14ac:dyDescent="0.2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</row>
    <row r="237" spans="1:25" ht="15.75" customHeight="1" x14ac:dyDescent="0.2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</row>
    <row r="238" spans="1:25" ht="15.75" customHeight="1" x14ac:dyDescent="0.2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</row>
    <row r="239" spans="1:25" ht="15.75" customHeight="1" x14ac:dyDescent="0.2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</row>
    <row r="240" spans="1:25" ht="15.75" customHeight="1" x14ac:dyDescent="0.2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</row>
    <row r="241" spans="1:25" ht="15.75" customHeight="1" x14ac:dyDescent="0.2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</row>
    <row r="242" spans="1:25" ht="15.75" customHeight="1" x14ac:dyDescent="0.2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</row>
    <row r="243" spans="1:25" ht="15.75" customHeight="1" x14ac:dyDescent="0.2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</row>
    <row r="244" spans="1:25" ht="15.75" customHeight="1" x14ac:dyDescent="0.2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</row>
    <row r="245" spans="1:25" ht="15.75" customHeight="1" x14ac:dyDescent="0.2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</row>
    <row r="246" spans="1:25" ht="15.75" customHeight="1" x14ac:dyDescent="0.2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</row>
    <row r="247" spans="1:25" ht="15.75" customHeight="1" x14ac:dyDescent="0.2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</row>
    <row r="248" spans="1:25" ht="15.75" customHeight="1" x14ac:dyDescent="0.2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</row>
    <row r="249" spans="1:25" ht="15.75" customHeight="1" x14ac:dyDescent="0.2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</row>
    <row r="250" spans="1:25" ht="15.75" customHeight="1" x14ac:dyDescent="0.2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</row>
    <row r="251" spans="1:25" ht="15.75" customHeight="1" x14ac:dyDescent="0.2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</row>
    <row r="252" spans="1:25" ht="15.75" customHeight="1" x14ac:dyDescent="0.2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</row>
    <row r="253" spans="1:25" ht="15.75" customHeight="1" x14ac:dyDescent="0.2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</row>
    <row r="254" spans="1:25" ht="15.75" customHeight="1" x14ac:dyDescent="0.2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</row>
    <row r="255" spans="1:25" ht="15.75" customHeight="1" x14ac:dyDescent="0.2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</row>
    <row r="256" spans="1:25" ht="15.75" customHeight="1" x14ac:dyDescent="0.2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</row>
    <row r="257" spans="1:25" ht="15.75" customHeight="1" x14ac:dyDescent="0.2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</row>
    <row r="258" spans="1:25" ht="15.75" customHeight="1" x14ac:dyDescent="0.2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</row>
    <row r="259" spans="1:25" ht="15.75" customHeight="1" x14ac:dyDescent="0.2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</row>
    <row r="260" spans="1:25" ht="15.75" customHeight="1" x14ac:dyDescent="0.2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</row>
    <row r="261" spans="1:25" ht="15.75" customHeight="1" x14ac:dyDescent="0.2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</row>
    <row r="262" spans="1:25" ht="15.75" customHeight="1" x14ac:dyDescent="0.2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</row>
    <row r="263" spans="1:25" ht="15.75" customHeight="1" x14ac:dyDescent="0.2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</row>
    <row r="264" spans="1:25" ht="15.75" customHeight="1" x14ac:dyDescent="0.2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</row>
    <row r="265" spans="1:25" ht="15.75" customHeight="1" x14ac:dyDescent="0.2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</row>
    <row r="266" spans="1:25" ht="15.75" customHeight="1" x14ac:dyDescent="0.2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</row>
    <row r="267" spans="1:25" ht="15.75" customHeight="1" x14ac:dyDescent="0.2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</row>
    <row r="268" spans="1:25" ht="15.75" customHeight="1" x14ac:dyDescent="0.2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</row>
    <row r="269" spans="1:25" ht="15.75" customHeight="1" x14ac:dyDescent="0.2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</row>
    <row r="270" spans="1:25" ht="15.75" customHeight="1" x14ac:dyDescent="0.2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</row>
    <row r="271" spans="1:25" ht="15.75" customHeight="1" x14ac:dyDescent="0.2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</row>
    <row r="272" spans="1:25" ht="15.75" customHeight="1" x14ac:dyDescent="0.2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</row>
    <row r="273" spans="1:25" ht="15.75" customHeight="1" x14ac:dyDescent="0.2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</row>
    <row r="274" spans="1:25" ht="15.75" customHeight="1" x14ac:dyDescent="0.2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</row>
    <row r="275" spans="1:25" ht="15.75" customHeight="1" x14ac:dyDescent="0.2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</row>
    <row r="276" spans="1:25" ht="15.75" customHeight="1" x14ac:dyDescent="0.2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</row>
    <row r="277" spans="1:25" ht="15.75" customHeight="1" x14ac:dyDescent="0.2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</row>
    <row r="278" spans="1:25" ht="15.75" customHeight="1" x14ac:dyDescent="0.2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</row>
    <row r="279" spans="1:25" ht="15.75" customHeight="1" x14ac:dyDescent="0.2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</row>
    <row r="280" spans="1:25" ht="15.75" customHeight="1" x14ac:dyDescent="0.2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</row>
    <row r="281" spans="1:25" ht="15.75" customHeight="1" x14ac:dyDescent="0.2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</row>
    <row r="282" spans="1:25" ht="15.75" customHeight="1" x14ac:dyDescent="0.2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</row>
    <row r="283" spans="1:25" ht="15.75" customHeight="1" x14ac:dyDescent="0.2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</row>
    <row r="284" spans="1:25" ht="15.75" customHeight="1" x14ac:dyDescent="0.2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</row>
    <row r="285" spans="1:25" ht="15.75" customHeight="1" x14ac:dyDescent="0.2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</row>
    <row r="286" spans="1:25" ht="15.75" customHeight="1" x14ac:dyDescent="0.2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</row>
    <row r="287" spans="1:25" ht="15.75" customHeight="1" x14ac:dyDescent="0.2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</row>
    <row r="288" spans="1:25" ht="15.75" customHeight="1" x14ac:dyDescent="0.2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</row>
    <row r="289" spans="1:25" ht="15.75" customHeight="1" x14ac:dyDescent="0.2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</row>
    <row r="290" spans="1:25" ht="15.75" customHeight="1" x14ac:dyDescent="0.2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</row>
    <row r="291" spans="1:25" ht="15.75" customHeight="1" x14ac:dyDescent="0.2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</row>
    <row r="292" spans="1:25" ht="15.75" customHeight="1" x14ac:dyDescent="0.2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</row>
    <row r="293" spans="1:25" ht="15.75" customHeight="1" x14ac:dyDescent="0.2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</row>
    <row r="294" spans="1:25" ht="15.75" customHeight="1" x14ac:dyDescent="0.2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</row>
    <row r="295" spans="1:25" ht="15.75" customHeight="1" x14ac:dyDescent="0.2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</row>
    <row r="296" spans="1:25" ht="15.75" customHeight="1" x14ac:dyDescent="0.2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</row>
    <row r="297" spans="1:25" ht="15.75" customHeight="1" x14ac:dyDescent="0.2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</row>
    <row r="298" spans="1:25" ht="15.75" customHeight="1" x14ac:dyDescent="0.2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</row>
    <row r="299" spans="1:25" ht="15.75" customHeight="1" x14ac:dyDescent="0.2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</row>
    <row r="300" spans="1:25" ht="15.75" customHeight="1" x14ac:dyDescent="0.2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</row>
    <row r="301" spans="1:25" ht="15.75" customHeight="1" x14ac:dyDescent="0.2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</row>
    <row r="302" spans="1:25" ht="15.75" customHeight="1" x14ac:dyDescent="0.2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</row>
    <row r="303" spans="1:25" ht="15.75" customHeight="1" x14ac:dyDescent="0.2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</row>
    <row r="304" spans="1:25" ht="15.75" customHeight="1" x14ac:dyDescent="0.2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</row>
    <row r="305" spans="1:25" ht="15.75" customHeight="1" x14ac:dyDescent="0.2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</row>
    <row r="306" spans="1:25" ht="15.75" customHeight="1" x14ac:dyDescent="0.2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</row>
    <row r="307" spans="1:25" ht="15.75" customHeight="1" x14ac:dyDescent="0.2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</row>
    <row r="308" spans="1:25" ht="15.75" customHeight="1" x14ac:dyDescent="0.2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</row>
    <row r="309" spans="1:25" ht="15.75" customHeight="1" x14ac:dyDescent="0.2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</row>
    <row r="310" spans="1:25" ht="15.75" customHeight="1" x14ac:dyDescent="0.2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</row>
    <row r="311" spans="1:25" ht="15.75" customHeight="1" x14ac:dyDescent="0.2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</row>
    <row r="312" spans="1:25" ht="15.75" customHeight="1" x14ac:dyDescent="0.2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</row>
    <row r="313" spans="1:25" ht="15.75" customHeight="1" x14ac:dyDescent="0.2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</row>
    <row r="314" spans="1:25" ht="15.75" customHeight="1" x14ac:dyDescent="0.2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</row>
    <row r="315" spans="1:25" ht="15.75" customHeight="1" x14ac:dyDescent="0.2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</row>
    <row r="316" spans="1:25" ht="15.75" customHeight="1" x14ac:dyDescent="0.2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</row>
    <row r="317" spans="1:25" ht="15.75" customHeight="1" x14ac:dyDescent="0.2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</row>
    <row r="318" spans="1:25" ht="15.75" customHeight="1" x14ac:dyDescent="0.2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</row>
    <row r="319" spans="1:25" ht="15.75" customHeight="1" x14ac:dyDescent="0.2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</row>
    <row r="320" spans="1:25" ht="15.75" customHeight="1" x14ac:dyDescent="0.2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</row>
    <row r="321" spans="1:25" ht="15.75" customHeight="1" x14ac:dyDescent="0.2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</row>
    <row r="322" spans="1:25" ht="15.75" customHeight="1" x14ac:dyDescent="0.2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</row>
    <row r="323" spans="1:25" ht="15.75" customHeight="1" x14ac:dyDescent="0.2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</row>
    <row r="324" spans="1:25" ht="15.75" customHeight="1" x14ac:dyDescent="0.2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</row>
    <row r="325" spans="1:25" ht="15.75" customHeight="1" x14ac:dyDescent="0.2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</row>
    <row r="326" spans="1:25" ht="15.75" customHeight="1" x14ac:dyDescent="0.2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</row>
    <row r="327" spans="1:25" ht="15.75" customHeight="1" x14ac:dyDescent="0.2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</row>
    <row r="328" spans="1:25" ht="15.75" customHeight="1" x14ac:dyDescent="0.2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</row>
    <row r="329" spans="1:25" ht="15.75" customHeight="1" x14ac:dyDescent="0.2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</row>
    <row r="330" spans="1:25" ht="15.75" customHeight="1" x14ac:dyDescent="0.2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</row>
    <row r="331" spans="1:25" ht="15.75" customHeight="1" x14ac:dyDescent="0.2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</row>
    <row r="332" spans="1:25" ht="15.75" customHeight="1" x14ac:dyDescent="0.2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</row>
    <row r="333" spans="1:25" ht="15.75" customHeight="1" x14ac:dyDescent="0.2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</row>
    <row r="334" spans="1:25" ht="15.75" customHeight="1" x14ac:dyDescent="0.2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</row>
    <row r="335" spans="1:25" ht="15.75" customHeight="1" x14ac:dyDescent="0.2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</row>
    <row r="336" spans="1:25" ht="15.75" customHeight="1" x14ac:dyDescent="0.2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</row>
    <row r="337" spans="1:25" ht="15.75" customHeight="1" x14ac:dyDescent="0.2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</row>
    <row r="338" spans="1:25" ht="15.75" customHeight="1" x14ac:dyDescent="0.2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</row>
    <row r="339" spans="1:25" ht="15.75" customHeight="1" x14ac:dyDescent="0.2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</row>
    <row r="340" spans="1:25" ht="15.75" customHeight="1" x14ac:dyDescent="0.2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</row>
    <row r="341" spans="1:25" ht="15.75" customHeight="1" x14ac:dyDescent="0.2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</row>
    <row r="342" spans="1:25" ht="15.75" customHeight="1" x14ac:dyDescent="0.2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</row>
    <row r="343" spans="1:25" ht="15.75" customHeight="1" x14ac:dyDescent="0.2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</row>
    <row r="344" spans="1:25" ht="15.75" customHeight="1" x14ac:dyDescent="0.2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</row>
    <row r="345" spans="1:25" ht="15.75" customHeight="1" x14ac:dyDescent="0.2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</row>
    <row r="346" spans="1:25" ht="15.75" customHeight="1" x14ac:dyDescent="0.2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</row>
    <row r="347" spans="1:25" ht="15.75" customHeight="1" x14ac:dyDescent="0.2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</row>
    <row r="348" spans="1:25" ht="15.75" customHeight="1" x14ac:dyDescent="0.2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</row>
    <row r="349" spans="1:25" ht="15.75" customHeight="1" x14ac:dyDescent="0.2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</row>
    <row r="350" spans="1:25" ht="15.75" customHeight="1" x14ac:dyDescent="0.2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</row>
    <row r="351" spans="1:25" ht="15.75" customHeight="1" x14ac:dyDescent="0.2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</row>
    <row r="352" spans="1:25" ht="15.75" customHeight="1" x14ac:dyDescent="0.2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</row>
    <row r="353" spans="1:25" ht="15.75" customHeight="1" x14ac:dyDescent="0.2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</row>
    <row r="354" spans="1:25" ht="15.75" customHeight="1" x14ac:dyDescent="0.2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</row>
    <row r="355" spans="1:25" ht="15.75" customHeight="1" x14ac:dyDescent="0.2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</row>
    <row r="356" spans="1:25" ht="15.75" customHeight="1" x14ac:dyDescent="0.2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</row>
    <row r="357" spans="1:25" ht="15.75" customHeight="1" x14ac:dyDescent="0.2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</row>
    <row r="358" spans="1:25" ht="15.75" customHeight="1" x14ac:dyDescent="0.2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</row>
    <row r="359" spans="1:25" ht="15.75" customHeight="1" x14ac:dyDescent="0.2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</row>
    <row r="360" spans="1:25" ht="15.75" customHeight="1" x14ac:dyDescent="0.2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</row>
    <row r="361" spans="1:25" ht="15.75" customHeight="1" x14ac:dyDescent="0.2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</row>
    <row r="362" spans="1:25" ht="15.75" customHeight="1" x14ac:dyDescent="0.2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</row>
    <row r="363" spans="1:25" ht="15.75" customHeight="1" x14ac:dyDescent="0.2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</row>
    <row r="364" spans="1:25" ht="15.75" customHeight="1" x14ac:dyDescent="0.2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</row>
    <row r="365" spans="1:25" ht="15.75" customHeight="1" x14ac:dyDescent="0.2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</row>
    <row r="366" spans="1:25" ht="15.75" customHeight="1" x14ac:dyDescent="0.2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</row>
    <row r="367" spans="1:25" ht="15.75" customHeight="1" x14ac:dyDescent="0.2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</row>
    <row r="368" spans="1:25" ht="15.75" customHeight="1" x14ac:dyDescent="0.2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</row>
    <row r="369" spans="1:25" ht="15.75" customHeight="1" x14ac:dyDescent="0.2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</row>
    <row r="370" spans="1:25" ht="15.75" customHeight="1" x14ac:dyDescent="0.2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</row>
    <row r="371" spans="1:25" ht="15.75" customHeight="1" x14ac:dyDescent="0.2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</row>
    <row r="372" spans="1:25" ht="15.75" customHeight="1" x14ac:dyDescent="0.2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</row>
    <row r="373" spans="1:25" ht="15.75" customHeight="1" x14ac:dyDescent="0.2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</row>
    <row r="374" spans="1:25" ht="15.75" customHeight="1" x14ac:dyDescent="0.2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</row>
    <row r="375" spans="1:25" ht="15.75" customHeight="1" x14ac:dyDescent="0.2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</row>
    <row r="376" spans="1:25" ht="15.75" customHeight="1" x14ac:dyDescent="0.2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</row>
    <row r="377" spans="1:25" ht="15.75" customHeight="1" x14ac:dyDescent="0.2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</row>
    <row r="378" spans="1:25" ht="15.75" customHeight="1" x14ac:dyDescent="0.2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</row>
    <row r="379" spans="1:25" ht="15.75" customHeight="1" x14ac:dyDescent="0.2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</row>
    <row r="380" spans="1:25" ht="15.75" customHeight="1" x14ac:dyDescent="0.2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</row>
    <row r="381" spans="1:25" ht="15.75" customHeight="1" x14ac:dyDescent="0.2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</row>
    <row r="382" spans="1:25" ht="15.75" customHeight="1" x14ac:dyDescent="0.2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</row>
    <row r="383" spans="1:25" ht="15.75" customHeight="1" x14ac:dyDescent="0.2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</row>
    <row r="384" spans="1:25" ht="15.75" customHeight="1" x14ac:dyDescent="0.2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</row>
    <row r="385" spans="1:25" ht="15.75" customHeight="1" x14ac:dyDescent="0.2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</row>
    <row r="386" spans="1:25" ht="15.75" customHeight="1" x14ac:dyDescent="0.2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</row>
    <row r="387" spans="1:25" ht="15.75" customHeight="1" x14ac:dyDescent="0.2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</row>
    <row r="388" spans="1:25" ht="15.75" customHeight="1" x14ac:dyDescent="0.2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</row>
    <row r="389" spans="1:25" ht="15.75" customHeight="1" x14ac:dyDescent="0.2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</row>
    <row r="390" spans="1:25" ht="15.75" customHeight="1" x14ac:dyDescent="0.2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</row>
    <row r="391" spans="1:25" ht="15.75" customHeight="1" x14ac:dyDescent="0.2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</row>
    <row r="392" spans="1:25" ht="15.75" customHeight="1" x14ac:dyDescent="0.2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</row>
    <row r="393" spans="1:25" ht="15.75" customHeight="1" x14ac:dyDescent="0.2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</row>
    <row r="394" spans="1:25" ht="15.75" customHeight="1" x14ac:dyDescent="0.2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</row>
    <row r="395" spans="1:25" ht="15.75" customHeight="1" x14ac:dyDescent="0.2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</row>
    <row r="396" spans="1:25" ht="15.75" customHeight="1" x14ac:dyDescent="0.2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</row>
    <row r="397" spans="1:25" ht="15.75" customHeight="1" x14ac:dyDescent="0.2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</row>
    <row r="398" spans="1:25" ht="15.75" customHeight="1" x14ac:dyDescent="0.2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</row>
    <row r="399" spans="1:25" ht="15.75" customHeight="1" x14ac:dyDescent="0.2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</row>
    <row r="400" spans="1:25" ht="15.75" customHeight="1" x14ac:dyDescent="0.2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</row>
    <row r="401" spans="1:25" ht="15.75" customHeight="1" x14ac:dyDescent="0.2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</row>
    <row r="402" spans="1:25" ht="15.75" customHeight="1" x14ac:dyDescent="0.2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</row>
    <row r="403" spans="1:25" ht="15.75" customHeight="1" x14ac:dyDescent="0.2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</row>
    <row r="404" spans="1:25" ht="15.75" customHeight="1" x14ac:dyDescent="0.2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</row>
    <row r="405" spans="1:25" ht="15.75" customHeight="1" x14ac:dyDescent="0.2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</row>
    <row r="406" spans="1:25" ht="15.75" customHeight="1" x14ac:dyDescent="0.2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</row>
    <row r="407" spans="1:25" ht="15.75" customHeight="1" x14ac:dyDescent="0.2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</row>
    <row r="408" spans="1:25" ht="15.75" customHeight="1" x14ac:dyDescent="0.2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</row>
    <row r="409" spans="1:25" ht="15.75" customHeight="1" x14ac:dyDescent="0.2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</row>
    <row r="410" spans="1:25" ht="15.75" customHeight="1" x14ac:dyDescent="0.2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</row>
    <row r="411" spans="1:25" ht="15.75" customHeight="1" x14ac:dyDescent="0.2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</row>
    <row r="412" spans="1:25" ht="15.75" customHeight="1" x14ac:dyDescent="0.2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</row>
    <row r="413" spans="1:25" ht="15.75" customHeight="1" x14ac:dyDescent="0.2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</row>
    <row r="414" spans="1:25" ht="15.75" customHeight="1" x14ac:dyDescent="0.2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</row>
    <row r="415" spans="1:25" ht="15.75" customHeight="1" x14ac:dyDescent="0.2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</row>
    <row r="416" spans="1:25" ht="15.75" customHeight="1" x14ac:dyDescent="0.2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</row>
    <row r="417" spans="1:25" ht="15.75" customHeight="1" x14ac:dyDescent="0.2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</row>
    <row r="418" spans="1:25" ht="15.75" customHeight="1" x14ac:dyDescent="0.2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</row>
    <row r="419" spans="1:25" ht="15.75" customHeight="1" x14ac:dyDescent="0.2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</row>
    <row r="420" spans="1:25" ht="15.75" customHeight="1" x14ac:dyDescent="0.2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</row>
    <row r="421" spans="1:25" ht="15.75" customHeight="1" x14ac:dyDescent="0.2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</row>
    <row r="422" spans="1:25" ht="15.75" customHeight="1" x14ac:dyDescent="0.2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</row>
    <row r="423" spans="1:25" ht="15.75" customHeight="1" x14ac:dyDescent="0.2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</row>
    <row r="424" spans="1:25" ht="15.75" customHeight="1" x14ac:dyDescent="0.2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</row>
    <row r="425" spans="1:25" ht="15.75" customHeight="1" x14ac:dyDescent="0.2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</row>
    <row r="426" spans="1:25" ht="15.75" customHeight="1" x14ac:dyDescent="0.2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</row>
    <row r="427" spans="1:25" ht="15.75" customHeight="1" x14ac:dyDescent="0.2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</row>
    <row r="428" spans="1:25" ht="15.75" customHeight="1" x14ac:dyDescent="0.2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</row>
    <row r="429" spans="1:25" ht="15.75" customHeight="1" x14ac:dyDescent="0.2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</row>
    <row r="430" spans="1:25" ht="15.75" customHeight="1" x14ac:dyDescent="0.2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</row>
    <row r="431" spans="1:25" ht="15.75" customHeight="1" x14ac:dyDescent="0.2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</row>
    <row r="432" spans="1:25" ht="15.75" customHeight="1" x14ac:dyDescent="0.2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</row>
    <row r="433" spans="1:25" ht="15.75" customHeight="1" x14ac:dyDescent="0.2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</row>
    <row r="434" spans="1:25" ht="15.75" customHeight="1" x14ac:dyDescent="0.2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</row>
    <row r="435" spans="1:25" ht="15.75" customHeight="1" x14ac:dyDescent="0.2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</row>
    <row r="436" spans="1:25" ht="15.75" customHeight="1" x14ac:dyDescent="0.2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</row>
    <row r="437" spans="1:25" ht="15.75" customHeight="1" x14ac:dyDescent="0.2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</row>
    <row r="438" spans="1:25" ht="15.75" customHeight="1" x14ac:dyDescent="0.2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</row>
    <row r="439" spans="1:25" ht="15.75" customHeight="1" x14ac:dyDescent="0.2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</row>
    <row r="440" spans="1:25" ht="15.75" customHeight="1" x14ac:dyDescent="0.2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</row>
    <row r="441" spans="1:25" ht="15.75" customHeight="1" x14ac:dyDescent="0.2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</row>
    <row r="442" spans="1:25" ht="15.75" customHeight="1" x14ac:dyDescent="0.2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</row>
    <row r="443" spans="1:25" ht="15.75" customHeight="1" x14ac:dyDescent="0.2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</row>
    <row r="444" spans="1:25" ht="15.75" customHeight="1" x14ac:dyDescent="0.2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</row>
    <row r="445" spans="1:25" ht="15.75" customHeight="1" x14ac:dyDescent="0.2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</row>
    <row r="446" spans="1:25" ht="15.75" customHeight="1" x14ac:dyDescent="0.2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</row>
    <row r="447" spans="1:25" ht="15.75" customHeight="1" x14ac:dyDescent="0.2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</row>
    <row r="448" spans="1:25" ht="15.75" customHeight="1" x14ac:dyDescent="0.2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</row>
    <row r="449" spans="1:25" ht="15.75" customHeight="1" x14ac:dyDescent="0.2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</row>
    <row r="450" spans="1:25" ht="15.75" customHeight="1" x14ac:dyDescent="0.2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</row>
    <row r="451" spans="1:25" ht="15.75" customHeight="1" x14ac:dyDescent="0.2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</row>
    <row r="452" spans="1:25" ht="15.75" customHeight="1" x14ac:dyDescent="0.2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</row>
    <row r="453" spans="1:25" ht="15.75" customHeight="1" x14ac:dyDescent="0.2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</row>
    <row r="454" spans="1:25" ht="15.75" customHeight="1" x14ac:dyDescent="0.2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</row>
    <row r="455" spans="1:25" ht="15.75" customHeight="1" x14ac:dyDescent="0.2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</row>
    <row r="456" spans="1:25" ht="15.75" customHeight="1" x14ac:dyDescent="0.2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</row>
    <row r="457" spans="1:25" ht="15.75" customHeight="1" x14ac:dyDescent="0.2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</row>
    <row r="458" spans="1:25" ht="15.75" customHeight="1" x14ac:dyDescent="0.2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</row>
    <row r="459" spans="1:25" ht="15.75" customHeight="1" x14ac:dyDescent="0.2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</row>
    <row r="460" spans="1:25" ht="15.75" customHeight="1" x14ac:dyDescent="0.2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</row>
    <row r="461" spans="1:25" ht="15.75" customHeight="1" x14ac:dyDescent="0.2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</row>
    <row r="462" spans="1:25" ht="15.75" customHeight="1" x14ac:dyDescent="0.2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</row>
    <row r="463" spans="1:25" ht="15.75" customHeight="1" x14ac:dyDescent="0.2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</row>
    <row r="464" spans="1:25" ht="15.75" customHeight="1" x14ac:dyDescent="0.2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</row>
    <row r="465" spans="1:25" ht="15.75" customHeight="1" x14ac:dyDescent="0.2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</row>
    <row r="466" spans="1:25" ht="15.75" customHeight="1" x14ac:dyDescent="0.2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</row>
    <row r="467" spans="1:25" ht="15.75" customHeight="1" x14ac:dyDescent="0.2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</row>
    <row r="468" spans="1:25" ht="15.75" customHeight="1" x14ac:dyDescent="0.2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</row>
    <row r="469" spans="1:25" ht="15.75" customHeight="1" x14ac:dyDescent="0.2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</row>
    <row r="470" spans="1:25" ht="15.75" customHeight="1" x14ac:dyDescent="0.2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</row>
    <row r="471" spans="1:25" ht="15.75" customHeight="1" x14ac:dyDescent="0.2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</row>
    <row r="472" spans="1:25" ht="15.75" customHeight="1" x14ac:dyDescent="0.2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</row>
    <row r="473" spans="1:25" ht="15.75" customHeight="1" x14ac:dyDescent="0.2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</row>
    <row r="474" spans="1:25" ht="15.75" customHeight="1" x14ac:dyDescent="0.2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</row>
    <row r="475" spans="1:25" ht="15.75" customHeight="1" x14ac:dyDescent="0.2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</row>
    <row r="476" spans="1:25" ht="15.75" customHeight="1" x14ac:dyDescent="0.2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</row>
    <row r="477" spans="1:25" ht="15.75" customHeight="1" x14ac:dyDescent="0.2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</row>
    <row r="478" spans="1:25" ht="15.75" customHeight="1" x14ac:dyDescent="0.2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</row>
    <row r="479" spans="1:25" ht="15.75" customHeight="1" x14ac:dyDescent="0.2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</row>
    <row r="480" spans="1:25" ht="15.75" customHeight="1" x14ac:dyDescent="0.2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</row>
    <row r="481" spans="1:25" ht="15.75" customHeight="1" x14ac:dyDescent="0.2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</row>
    <row r="482" spans="1:25" ht="15.75" customHeight="1" x14ac:dyDescent="0.2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</row>
    <row r="483" spans="1:25" ht="15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</row>
    <row r="484" spans="1:25" ht="15.75" customHeight="1" x14ac:dyDescent="0.2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</row>
    <row r="485" spans="1:25" ht="15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</row>
    <row r="486" spans="1:25" ht="15.75" customHeight="1" x14ac:dyDescent="0.2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</row>
    <row r="487" spans="1:25" ht="15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</row>
    <row r="488" spans="1:25" ht="15.75" customHeight="1" x14ac:dyDescent="0.2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</row>
    <row r="489" spans="1:25" ht="15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</row>
    <row r="490" spans="1:25" ht="15.75" customHeight="1" x14ac:dyDescent="0.2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</row>
    <row r="491" spans="1:25" ht="15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</row>
    <row r="492" spans="1:25" ht="15.75" customHeight="1" x14ac:dyDescent="0.2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</row>
    <row r="493" spans="1:25" ht="15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</row>
    <row r="494" spans="1:25" ht="15.75" customHeight="1" x14ac:dyDescent="0.2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</row>
    <row r="495" spans="1:25" ht="15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</row>
    <row r="496" spans="1:25" ht="15.75" customHeight="1" x14ac:dyDescent="0.2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</row>
    <row r="497" spans="1:25" ht="15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</row>
    <row r="498" spans="1:25" ht="15.75" customHeight="1" x14ac:dyDescent="0.2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</row>
    <row r="499" spans="1:25" ht="15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</row>
    <row r="500" spans="1:25" ht="15.75" customHeight="1" x14ac:dyDescent="0.2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</row>
    <row r="501" spans="1:25" ht="15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</row>
    <row r="502" spans="1:25" ht="15.75" customHeight="1" x14ac:dyDescent="0.2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</row>
    <row r="503" spans="1:25" ht="15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</row>
    <row r="504" spans="1:25" ht="15.75" customHeight="1" x14ac:dyDescent="0.2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</row>
    <row r="505" spans="1:25" ht="15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</row>
    <row r="506" spans="1:25" ht="15.75" customHeight="1" x14ac:dyDescent="0.2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</row>
    <row r="507" spans="1:25" ht="15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</row>
    <row r="508" spans="1:25" ht="15.75" customHeight="1" x14ac:dyDescent="0.2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</row>
    <row r="509" spans="1:25" ht="15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</row>
    <row r="510" spans="1:25" ht="15.75" customHeight="1" x14ac:dyDescent="0.2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</row>
    <row r="511" spans="1:25" ht="15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</row>
    <row r="512" spans="1:25" ht="15.75" customHeight="1" x14ac:dyDescent="0.2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</row>
    <row r="513" spans="1:25" ht="15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</row>
    <row r="514" spans="1:25" ht="15.75" customHeight="1" x14ac:dyDescent="0.2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</row>
    <row r="515" spans="1:25" ht="15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</row>
    <row r="516" spans="1:25" ht="15.75" customHeight="1" x14ac:dyDescent="0.2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</row>
    <row r="517" spans="1:25" ht="15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</row>
    <row r="518" spans="1:25" ht="15.75" customHeight="1" x14ac:dyDescent="0.2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</row>
    <row r="519" spans="1:25" ht="15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</row>
    <row r="520" spans="1:25" ht="15.75" customHeight="1" x14ac:dyDescent="0.2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</row>
    <row r="521" spans="1:25" ht="15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</row>
    <row r="522" spans="1:25" ht="15.75" customHeight="1" x14ac:dyDescent="0.2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</row>
    <row r="523" spans="1:25" ht="15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</row>
    <row r="524" spans="1:25" ht="15.75" customHeight="1" x14ac:dyDescent="0.2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</row>
    <row r="525" spans="1:25" ht="15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</row>
    <row r="526" spans="1:25" ht="15.75" customHeight="1" x14ac:dyDescent="0.2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</row>
    <row r="527" spans="1:25" ht="15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</row>
    <row r="528" spans="1:25" ht="15.75" customHeight="1" x14ac:dyDescent="0.2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</row>
    <row r="529" spans="1:25" ht="15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</row>
    <row r="530" spans="1:25" ht="15.75" customHeight="1" x14ac:dyDescent="0.2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</row>
    <row r="531" spans="1:25" ht="15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</row>
    <row r="532" spans="1:25" ht="15.75" customHeight="1" x14ac:dyDescent="0.2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</row>
    <row r="533" spans="1:25" ht="15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</row>
    <row r="534" spans="1:25" ht="15.75" customHeight="1" x14ac:dyDescent="0.2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</row>
    <row r="535" spans="1:25" ht="15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</row>
    <row r="536" spans="1:25" ht="15.75" customHeight="1" x14ac:dyDescent="0.2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</row>
    <row r="537" spans="1:25" ht="15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</row>
    <row r="538" spans="1:25" ht="15.75" customHeight="1" x14ac:dyDescent="0.2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</row>
    <row r="539" spans="1:25" ht="15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</row>
    <row r="540" spans="1:25" ht="15.75" customHeight="1" x14ac:dyDescent="0.2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</row>
    <row r="541" spans="1:25" ht="15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</row>
    <row r="542" spans="1:25" ht="15.75" customHeight="1" x14ac:dyDescent="0.2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</row>
    <row r="543" spans="1:25" ht="15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</row>
    <row r="544" spans="1:25" ht="15.75" customHeight="1" x14ac:dyDescent="0.2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</row>
    <row r="545" spans="1:25" ht="15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</row>
    <row r="546" spans="1:25" ht="15.75" customHeight="1" x14ac:dyDescent="0.2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</row>
    <row r="547" spans="1:25" ht="15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</row>
    <row r="548" spans="1:25" ht="15.75" customHeight="1" x14ac:dyDescent="0.2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</row>
    <row r="549" spans="1:25" ht="15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</row>
    <row r="550" spans="1:25" ht="15.75" customHeight="1" x14ac:dyDescent="0.2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</row>
    <row r="551" spans="1:25" ht="15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</row>
    <row r="552" spans="1:25" ht="15.75" customHeight="1" x14ac:dyDescent="0.2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</row>
    <row r="553" spans="1:25" ht="15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</row>
    <row r="554" spans="1:25" ht="15.75" customHeight="1" x14ac:dyDescent="0.2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</row>
    <row r="555" spans="1:25" ht="15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</row>
    <row r="556" spans="1:25" ht="15.75" customHeight="1" x14ac:dyDescent="0.2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</row>
    <row r="557" spans="1:25" ht="15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</row>
    <row r="558" spans="1:25" ht="15.75" customHeight="1" x14ac:dyDescent="0.2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</row>
    <row r="559" spans="1:25" ht="15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</row>
    <row r="560" spans="1:25" ht="15.75" customHeight="1" x14ac:dyDescent="0.2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</row>
    <row r="561" spans="1:25" ht="15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</row>
    <row r="562" spans="1:25" ht="15.75" customHeight="1" x14ac:dyDescent="0.2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</row>
    <row r="563" spans="1:25" ht="15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</row>
    <row r="564" spans="1:25" ht="15.75" customHeight="1" x14ac:dyDescent="0.2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</row>
    <row r="565" spans="1:25" ht="15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</row>
    <row r="566" spans="1:25" ht="15.75" customHeight="1" x14ac:dyDescent="0.2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</row>
    <row r="567" spans="1:25" ht="15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</row>
    <row r="568" spans="1:25" ht="15.75" customHeight="1" x14ac:dyDescent="0.2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</row>
    <row r="569" spans="1:25" ht="15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</row>
    <row r="570" spans="1:25" ht="15.75" customHeight="1" x14ac:dyDescent="0.2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</row>
    <row r="571" spans="1:25" ht="15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</row>
    <row r="572" spans="1:25" ht="15.75" customHeight="1" x14ac:dyDescent="0.2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</row>
    <row r="573" spans="1:25" ht="15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</row>
    <row r="574" spans="1:25" ht="15.75" customHeight="1" x14ac:dyDescent="0.2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</row>
    <row r="575" spans="1:25" ht="15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</row>
    <row r="576" spans="1:25" ht="15.75" customHeight="1" x14ac:dyDescent="0.2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</row>
    <row r="577" spans="1:25" ht="15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</row>
    <row r="578" spans="1:25" ht="15.75" customHeight="1" x14ac:dyDescent="0.2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</row>
    <row r="579" spans="1:25" ht="15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</row>
    <row r="580" spans="1:25" ht="15.75" customHeight="1" x14ac:dyDescent="0.2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</row>
    <row r="581" spans="1:25" ht="15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</row>
    <row r="582" spans="1:25" ht="15.75" customHeight="1" x14ac:dyDescent="0.2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</row>
    <row r="583" spans="1:25" ht="15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</row>
    <row r="584" spans="1:25" ht="15.75" customHeight="1" x14ac:dyDescent="0.2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</row>
    <row r="585" spans="1:25" ht="15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</row>
    <row r="586" spans="1:25" ht="15.75" customHeight="1" x14ac:dyDescent="0.2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</row>
    <row r="587" spans="1:25" ht="15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</row>
    <row r="588" spans="1:25" ht="15.75" customHeight="1" x14ac:dyDescent="0.2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</row>
    <row r="589" spans="1:25" ht="15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</row>
    <row r="590" spans="1:25" ht="15.75" customHeight="1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</row>
    <row r="591" spans="1:25" ht="15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</row>
    <row r="592" spans="1:25" ht="15.75" customHeight="1" x14ac:dyDescent="0.2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</row>
    <row r="593" spans="1:25" ht="15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</row>
    <row r="594" spans="1:25" ht="15.75" customHeight="1" x14ac:dyDescent="0.2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</row>
    <row r="595" spans="1:25" ht="15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</row>
    <row r="596" spans="1:25" ht="15.75" customHeight="1" x14ac:dyDescent="0.2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</row>
    <row r="597" spans="1:25" ht="15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</row>
    <row r="598" spans="1:25" ht="15.75" customHeight="1" x14ac:dyDescent="0.2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</row>
    <row r="599" spans="1:25" ht="15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</row>
    <row r="600" spans="1:25" ht="15.75" customHeight="1" x14ac:dyDescent="0.2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</row>
    <row r="601" spans="1:25" ht="15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</row>
    <row r="602" spans="1:25" ht="15.75" customHeight="1" x14ac:dyDescent="0.2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</row>
    <row r="603" spans="1:25" ht="15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</row>
    <row r="604" spans="1:25" ht="15.75" customHeight="1" x14ac:dyDescent="0.2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</row>
    <row r="605" spans="1:25" ht="15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</row>
    <row r="606" spans="1:25" ht="15.75" customHeight="1" x14ac:dyDescent="0.2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</row>
    <row r="607" spans="1:25" ht="15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</row>
    <row r="608" spans="1:25" ht="15.75" customHeight="1" x14ac:dyDescent="0.2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</row>
    <row r="609" spans="1:25" ht="15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</row>
    <row r="610" spans="1:25" ht="15.75" customHeight="1" x14ac:dyDescent="0.2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</row>
    <row r="611" spans="1:25" ht="15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</row>
    <row r="612" spans="1:25" ht="15.75" customHeight="1" x14ac:dyDescent="0.2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</row>
    <row r="613" spans="1:25" ht="15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</row>
    <row r="614" spans="1:25" ht="15.75" customHeight="1" x14ac:dyDescent="0.2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</row>
    <row r="615" spans="1:25" ht="15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</row>
    <row r="616" spans="1:25" ht="15.75" customHeight="1" x14ac:dyDescent="0.2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</row>
    <row r="617" spans="1:25" ht="15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</row>
    <row r="618" spans="1:25" ht="15.75" customHeight="1" x14ac:dyDescent="0.2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</row>
    <row r="619" spans="1:25" ht="15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</row>
    <row r="620" spans="1:25" ht="15.75" customHeight="1" x14ac:dyDescent="0.2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</row>
    <row r="621" spans="1:25" ht="15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</row>
    <row r="622" spans="1:25" ht="15.75" customHeight="1" x14ac:dyDescent="0.2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</row>
    <row r="623" spans="1:25" ht="15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</row>
    <row r="624" spans="1:25" ht="15.75" customHeight="1" x14ac:dyDescent="0.2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</row>
    <row r="625" spans="1:25" ht="15.75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</row>
    <row r="626" spans="1:25" ht="15.75" customHeight="1" x14ac:dyDescent="0.2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</row>
    <row r="627" spans="1:25" ht="15.75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</row>
    <row r="628" spans="1:25" ht="15.75" customHeight="1" x14ac:dyDescent="0.2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</row>
    <row r="629" spans="1:25" ht="15.75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</row>
    <row r="630" spans="1:25" ht="15.75" customHeight="1" x14ac:dyDescent="0.2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</row>
    <row r="631" spans="1:25" ht="15.75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</row>
    <row r="632" spans="1:25" ht="15.75" customHeight="1" x14ac:dyDescent="0.2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</row>
    <row r="633" spans="1:25" ht="15.75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</row>
    <row r="634" spans="1:25" ht="15.75" customHeight="1" x14ac:dyDescent="0.2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</row>
    <row r="635" spans="1:25" ht="15.75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</row>
    <row r="636" spans="1:25" ht="15.75" customHeight="1" x14ac:dyDescent="0.2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</row>
    <row r="637" spans="1:25" ht="15.75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</row>
    <row r="638" spans="1:25" ht="15.75" customHeight="1" x14ac:dyDescent="0.2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</row>
    <row r="639" spans="1:25" ht="15.75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</row>
    <row r="640" spans="1:25" ht="15.75" customHeight="1" x14ac:dyDescent="0.2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</row>
    <row r="641" spans="1:25" ht="15.75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</row>
    <row r="642" spans="1:25" ht="15.75" customHeight="1" x14ac:dyDescent="0.2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</row>
    <row r="643" spans="1:25" ht="15.75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</row>
    <row r="644" spans="1:25" ht="15.75" customHeight="1" x14ac:dyDescent="0.2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</row>
    <row r="645" spans="1:25" ht="15.75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</row>
    <row r="646" spans="1:25" ht="15.75" customHeight="1" x14ac:dyDescent="0.2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</row>
    <row r="647" spans="1:25" ht="15.75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</row>
    <row r="648" spans="1:25" ht="15.75" customHeight="1" x14ac:dyDescent="0.2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</row>
    <row r="649" spans="1:25" ht="15.75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</row>
    <row r="650" spans="1:25" ht="15.75" customHeight="1" x14ac:dyDescent="0.2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</row>
    <row r="651" spans="1:25" ht="15.75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</row>
    <row r="652" spans="1:25" ht="15.75" customHeight="1" x14ac:dyDescent="0.2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</row>
    <row r="653" spans="1:25" ht="15.75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</row>
    <row r="654" spans="1:25" ht="15.75" customHeight="1" x14ac:dyDescent="0.2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</row>
    <row r="655" spans="1:25" ht="15.75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</row>
    <row r="656" spans="1:25" ht="15.75" customHeight="1" x14ac:dyDescent="0.2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</row>
    <row r="657" spans="1:25" ht="15.75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</row>
    <row r="658" spans="1:25" ht="15.75" customHeight="1" x14ac:dyDescent="0.2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</row>
    <row r="659" spans="1:25" ht="15.75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</row>
    <row r="660" spans="1:25" ht="15.75" customHeight="1" x14ac:dyDescent="0.2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</row>
    <row r="661" spans="1:25" ht="15.75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</row>
    <row r="662" spans="1:25" ht="15.75" customHeight="1" x14ac:dyDescent="0.2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</row>
    <row r="663" spans="1:25" ht="15.75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</row>
    <row r="664" spans="1:25" ht="15.75" customHeight="1" x14ac:dyDescent="0.2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</row>
    <row r="665" spans="1:25" ht="15.75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</row>
    <row r="666" spans="1:25" ht="15.75" customHeight="1" x14ac:dyDescent="0.2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</row>
    <row r="667" spans="1:25" ht="15.75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</row>
    <row r="668" spans="1:25" ht="15.75" customHeight="1" x14ac:dyDescent="0.2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</row>
    <row r="669" spans="1:25" ht="15.75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</row>
    <row r="670" spans="1:25" ht="15.75" customHeight="1" x14ac:dyDescent="0.2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</row>
    <row r="671" spans="1:25" ht="15.75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</row>
    <row r="672" spans="1:25" ht="15.75" customHeight="1" x14ac:dyDescent="0.2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</row>
    <row r="673" spans="1:25" ht="15.75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</row>
    <row r="674" spans="1:25" ht="15.75" customHeight="1" x14ac:dyDescent="0.2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</row>
    <row r="675" spans="1:25" ht="15.75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</row>
    <row r="676" spans="1:25" ht="15.75" customHeight="1" x14ac:dyDescent="0.2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</row>
    <row r="677" spans="1:25" ht="15.75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</row>
    <row r="678" spans="1:25" ht="15.75" customHeight="1" x14ac:dyDescent="0.2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</row>
    <row r="679" spans="1:25" ht="15.75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</row>
    <row r="680" spans="1:25" ht="15.75" customHeight="1" x14ac:dyDescent="0.2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</row>
    <row r="681" spans="1:25" ht="15.75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</row>
    <row r="682" spans="1:25" ht="15.75" customHeight="1" x14ac:dyDescent="0.2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</row>
    <row r="683" spans="1:25" ht="15.75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</row>
    <row r="684" spans="1:25" ht="15.75" customHeight="1" x14ac:dyDescent="0.2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</row>
    <row r="685" spans="1:25" ht="15.75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</row>
    <row r="686" spans="1:25" ht="15.75" customHeight="1" x14ac:dyDescent="0.2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</row>
    <row r="687" spans="1:25" ht="15.75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</row>
    <row r="688" spans="1:25" ht="15.75" customHeight="1" x14ac:dyDescent="0.2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</row>
    <row r="689" spans="1:25" ht="15.75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</row>
    <row r="690" spans="1:25" ht="15.75" customHeight="1" x14ac:dyDescent="0.2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</row>
    <row r="691" spans="1:25" ht="15.75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</row>
    <row r="692" spans="1:25" ht="15.75" customHeight="1" x14ac:dyDescent="0.2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</row>
    <row r="693" spans="1:25" ht="15.75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</row>
    <row r="694" spans="1:25" ht="15.75" customHeight="1" x14ac:dyDescent="0.2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</row>
    <row r="695" spans="1:25" ht="15.75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</row>
    <row r="696" spans="1:25" ht="15.75" customHeight="1" x14ac:dyDescent="0.2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</row>
    <row r="697" spans="1:25" ht="15.75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</row>
    <row r="698" spans="1:25" ht="15.75" customHeight="1" x14ac:dyDescent="0.2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</row>
    <row r="699" spans="1:25" ht="15.75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</row>
    <row r="700" spans="1:25" ht="15.75" customHeight="1" x14ac:dyDescent="0.2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</row>
    <row r="701" spans="1:25" ht="15.75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</row>
    <row r="702" spans="1:25" ht="15.75" customHeight="1" x14ac:dyDescent="0.2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</row>
    <row r="703" spans="1:25" ht="15.75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</row>
    <row r="704" spans="1:25" ht="15.75" customHeight="1" x14ac:dyDescent="0.2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</row>
    <row r="705" spans="1:25" ht="15.75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</row>
    <row r="706" spans="1:25" ht="15.75" customHeight="1" x14ac:dyDescent="0.2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</row>
    <row r="707" spans="1:25" ht="15.75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</row>
    <row r="708" spans="1:25" ht="15.75" customHeight="1" x14ac:dyDescent="0.2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</row>
    <row r="709" spans="1:25" ht="15.75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</row>
    <row r="710" spans="1:25" ht="15.75" customHeight="1" x14ac:dyDescent="0.2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</row>
    <row r="711" spans="1:25" ht="15.75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</row>
    <row r="712" spans="1:25" ht="15.75" customHeight="1" x14ac:dyDescent="0.2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</row>
    <row r="713" spans="1:25" ht="15.75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</row>
    <row r="714" spans="1:25" ht="15.75" customHeight="1" x14ac:dyDescent="0.2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</row>
    <row r="715" spans="1:25" ht="15.75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</row>
    <row r="716" spans="1:25" ht="15.75" customHeight="1" x14ac:dyDescent="0.2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</row>
    <row r="717" spans="1:25" ht="15.75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</row>
    <row r="718" spans="1:25" ht="15.75" customHeight="1" x14ac:dyDescent="0.2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</row>
    <row r="719" spans="1:25" ht="15.75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</row>
    <row r="720" spans="1:25" ht="15.75" customHeight="1" x14ac:dyDescent="0.2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</row>
    <row r="721" spans="1:25" ht="15.75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</row>
    <row r="722" spans="1:25" ht="15.75" customHeight="1" x14ac:dyDescent="0.2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</row>
    <row r="723" spans="1:25" ht="15.75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</row>
    <row r="724" spans="1:25" ht="15.75" customHeight="1" x14ac:dyDescent="0.2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</row>
    <row r="725" spans="1:25" ht="15.75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</row>
    <row r="726" spans="1:25" ht="15.75" customHeight="1" x14ac:dyDescent="0.2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</row>
    <row r="727" spans="1:25" ht="15.75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</row>
    <row r="728" spans="1:25" ht="15.75" customHeight="1" x14ac:dyDescent="0.2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</row>
    <row r="729" spans="1:25" ht="15.75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</row>
    <row r="730" spans="1:25" ht="15.75" customHeight="1" x14ac:dyDescent="0.2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</row>
    <row r="731" spans="1:25" ht="15.75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</row>
    <row r="732" spans="1:25" ht="15.75" customHeight="1" x14ac:dyDescent="0.2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</row>
    <row r="733" spans="1:25" ht="15.75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</row>
    <row r="734" spans="1:25" ht="15.75" customHeight="1" x14ac:dyDescent="0.2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</row>
    <row r="735" spans="1:25" ht="15.75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</row>
    <row r="736" spans="1:25" ht="15.75" customHeight="1" x14ac:dyDescent="0.2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</row>
    <row r="737" spans="1:25" ht="15.75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</row>
    <row r="738" spans="1:25" ht="15.75" customHeight="1" x14ac:dyDescent="0.2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</row>
    <row r="739" spans="1:25" ht="15.75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</row>
    <row r="740" spans="1:25" ht="15.75" customHeight="1" x14ac:dyDescent="0.2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</row>
    <row r="741" spans="1:25" ht="15.75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</row>
    <row r="742" spans="1:25" ht="15.75" customHeight="1" x14ac:dyDescent="0.2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</row>
    <row r="743" spans="1:25" ht="15.75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</row>
    <row r="744" spans="1:25" ht="15.75" customHeight="1" x14ac:dyDescent="0.2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</row>
    <row r="745" spans="1:25" ht="15.75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</row>
    <row r="746" spans="1:25" ht="15.75" customHeight="1" x14ac:dyDescent="0.2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</row>
    <row r="747" spans="1:25" ht="15.75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</row>
    <row r="748" spans="1:25" ht="15.75" customHeight="1" x14ac:dyDescent="0.2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</row>
    <row r="749" spans="1:25" ht="15.75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</row>
    <row r="750" spans="1:25" ht="15.75" customHeight="1" x14ac:dyDescent="0.2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</row>
    <row r="751" spans="1:25" ht="15.75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</row>
    <row r="752" spans="1:25" ht="15.75" customHeight="1" x14ac:dyDescent="0.2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</row>
    <row r="753" spans="1:25" ht="15.75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</row>
    <row r="754" spans="1:25" ht="15.75" customHeight="1" x14ac:dyDescent="0.2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</row>
    <row r="755" spans="1:25" ht="15.75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</row>
    <row r="756" spans="1:25" ht="15.75" customHeight="1" x14ac:dyDescent="0.2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</row>
    <row r="757" spans="1:25" ht="15.75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</row>
    <row r="758" spans="1:25" ht="15.75" customHeight="1" x14ac:dyDescent="0.2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</row>
    <row r="759" spans="1:25" ht="15.75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</row>
    <row r="760" spans="1:25" ht="15.75" customHeight="1" x14ac:dyDescent="0.2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</row>
    <row r="761" spans="1:25" ht="15.75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</row>
    <row r="762" spans="1:25" ht="15.75" customHeight="1" x14ac:dyDescent="0.2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</row>
    <row r="763" spans="1:25" ht="15.75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</row>
    <row r="764" spans="1:25" ht="15.75" customHeight="1" x14ac:dyDescent="0.2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</row>
    <row r="765" spans="1:25" ht="15.75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</row>
    <row r="766" spans="1:25" ht="15.75" customHeight="1" x14ac:dyDescent="0.2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</row>
    <row r="767" spans="1:25" ht="15.75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</row>
    <row r="768" spans="1:25" ht="15.75" customHeight="1" x14ac:dyDescent="0.2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</row>
    <row r="769" spans="1:25" ht="15.75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</row>
    <row r="770" spans="1:25" ht="15.75" customHeight="1" x14ac:dyDescent="0.2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</row>
    <row r="771" spans="1:25" ht="15.75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</row>
    <row r="772" spans="1:25" ht="15.75" customHeight="1" x14ac:dyDescent="0.2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</row>
    <row r="773" spans="1:25" ht="15.75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</row>
    <row r="774" spans="1:25" ht="15.75" customHeight="1" x14ac:dyDescent="0.2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</row>
    <row r="775" spans="1:25" ht="15.75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</row>
    <row r="776" spans="1:25" ht="15.75" customHeight="1" x14ac:dyDescent="0.2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</row>
    <row r="777" spans="1:25" ht="15.75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</row>
    <row r="778" spans="1:25" ht="15.75" customHeight="1" x14ac:dyDescent="0.2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</row>
    <row r="779" spans="1:25" ht="15.75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</row>
    <row r="780" spans="1:25" ht="15.75" customHeight="1" x14ac:dyDescent="0.2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</row>
    <row r="781" spans="1:25" ht="15.75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</row>
    <row r="782" spans="1:25" ht="15.75" customHeight="1" x14ac:dyDescent="0.2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</row>
    <row r="783" spans="1:25" ht="15.75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</row>
    <row r="784" spans="1:25" ht="15.75" customHeight="1" x14ac:dyDescent="0.2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</row>
    <row r="785" spans="1:25" ht="15.75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</row>
    <row r="786" spans="1:25" ht="15.75" customHeight="1" x14ac:dyDescent="0.2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</row>
    <row r="787" spans="1:25" ht="15.75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</row>
    <row r="788" spans="1:25" ht="15.75" customHeight="1" x14ac:dyDescent="0.2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</row>
    <row r="789" spans="1:25" ht="15.75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</row>
    <row r="790" spans="1:25" ht="15.75" customHeight="1" x14ac:dyDescent="0.2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</row>
    <row r="791" spans="1:25" ht="15.75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</row>
    <row r="792" spans="1:25" ht="15.75" customHeight="1" x14ac:dyDescent="0.2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</row>
    <row r="793" spans="1:25" ht="15.75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</row>
    <row r="794" spans="1:25" ht="15.75" customHeight="1" x14ac:dyDescent="0.2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</row>
    <row r="795" spans="1:25" ht="15.75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</row>
    <row r="796" spans="1:25" ht="15.75" customHeight="1" x14ac:dyDescent="0.2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</row>
    <row r="797" spans="1:25" ht="15.75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</row>
    <row r="798" spans="1:25" ht="15.75" customHeight="1" x14ac:dyDescent="0.2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</row>
    <row r="799" spans="1:25" ht="15.75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</row>
    <row r="800" spans="1:25" ht="15.75" customHeight="1" x14ac:dyDescent="0.2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</row>
    <row r="801" spans="1:25" ht="15.75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</row>
    <row r="802" spans="1:25" ht="15.75" customHeight="1" x14ac:dyDescent="0.2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</row>
    <row r="803" spans="1:25" ht="15.75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</row>
    <row r="804" spans="1:25" ht="15.75" customHeight="1" x14ac:dyDescent="0.2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</row>
    <row r="805" spans="1:25" ht="15.75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</row>
    <row r="806" spans="1:25" ht="15.75" customHeight="1" x14ac:dyDescent="0.2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</row>
    <row r="807" spans="1:25" ht="15.75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</row>
    <row r="808" spans="1:25" ht="15.75" customHeight="1" x14ac:dyDescent="0.2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</row>
    <row r="809" spans="1:25" ht="15.75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</row>
    <row r="810" spans="1:25" ht="15.75" customHeight="1" x14ac:dyDescent="0.2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</row>
    <row r="811" spans="1:25" ht="15.75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</row>
    <row r="812" spans="1:25" ht="15.75" customHeight="1" x14ac:dyDescent="0.2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</row>
    <row r="813" spans="1:25" ht="15.75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</row>
    <row r="814" spans="1:25" ht="15.75" customHeight="1" x14ac:dyDescent="0.2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</row>
    <row r="815" spans="1:25" ht="15.75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</row>
    <row r="816" spans="1:25" ht="15.75" customHeight="1" x14ac:dyDescent="0.2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</row>
    <row r="817" spans="1:25" ht="15.75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</row>
    <row r="818" spans="1:25" ht="15.75" customHeight="1" x14ac:dyDescent="0.2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</row>
    <row r="819" spans="1:25" ht="15.75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</row>
    <row r="820" spans="1:25" ht="15.75" customHeight="1" x14ac:dyDescent="0.2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</row>
    <row r="821" spans="1:25" ht="15.75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</row>
    <row r="822" spans="1:25" ht="15.75" customHeight="1" x14ac:dyDescent="0.2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</row>
    <row r="823" spans="1:25" ht="15.75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</row>
    <row r="824" spans="1:25" ht="15.75" customHeight="1" x14ac:dyDescent="0.2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</row>
    <row r="825" spans="1:25" ht="15.75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</row>
    <row r="826" spans="1:25" ht="15.75" customHeight="1" x14ac:dyDescent="0.2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</row>
    <row r="827" spans="1:25" ht="15.75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</row>
    <row r="828" spans="1:25" ht="15.75" customHeight="1" x14ac:dyDescent="0.2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</row>
    <row r="829" spans="1:25" ht="15.75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</row>
    <row r="830" spans="1:25" ht="15.75" customHeight="1" x14ac:dyDescent="0.2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</row>
    <row r="831" spans="1:25" ht="15.75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</row>
    <row r="832" spans="1:25" ht="15.75" customHeight="1" x14ac:dyDescent="0.2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</row>
    <row r="833" spans="1:25" ht="15.75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</row>
    <row r="834" spans="1:25" ht="15.75" customHeight="1" x14ac:dyDescent="0.2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</row>
    <row r="835" spans="1:25" ht="15.75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</row>
    <row r="836" spans="1:25" ht="15.75" customHeight="1" x14ac:dyDescent="0.2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</row>
    <row r="837" spans="1:25" ht="15.75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</row>
    <row r="838" spans="1:25" ht="15.75" customHeight="1" x14ac:dyDescent="0.2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</row>
    <row r="839" spans="1:25" ht="15.75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</row>
    <row r="840" spans="1:25" ht="15.75" customHeight="1" x14ac:dyDescent="0.2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</row>
    <row r="841" spans="1:25" ht="15.75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</row>
    <row r="842" spans="1:25" ht="15.75" customHeight="1" x14ac:dyDescent="0.2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</row>
    <row r="843" spans="1:25" ht="15.75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</row>
    <row r="844" spans="1:25" ht="15.75" customHeight="1" x14ac:dyDescent="0.2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</row>
    <row r="845" spans="1:25" ht="15.75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</row>
    <row r="846" spans="1:25" ht="15.75" customHeight="1" x14ac:dyDescent="0.2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</row>
    <row r="847" spans="1:25" ht="15.75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</row>
    <row r="848" spans="1:25" ht="15.75" customHeight="1" x14ac:dyDescent="0.2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</row>
    <row r="849" spans="1:25" ht="15.75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</row>
    <row r="850" spans="1:25" ht="15.75" customHeight="1" x14ac:dyDescent="0.2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</row>
    <row r="851" spans="1:25" ht="15.75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</row>
    <row r="852" spans="1:25" ht="15.75" customHeight="1" x14ac:dyDescent="0.2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</row>
    <row r="853" spans="1:25" ht="15.75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</row>
    <row r="854" spans="1:25" ht="15.75" customHeight="1" x14ac:dyDescent="0.2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</row>
    <row r="855" spans="1:25" ht="15.75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</row>
    <row r="856" spans="1:25" ht="15.75" customHeight="1" x14ac:dyDescent="0.2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</row>
    <row r="857" spans="1:25" ht="15.75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</row>
    <row r="858" spans="1:25" ht="15.75" customHeight="1" x14ac:dyDescent="0.2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</row>
    <row r="859" spans="1:25" ht="15.75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</row>
    <row r="860" spans="1:25" ht="15.75" customHeight="1" x14ac:dyDescent="0.2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</row>
    <row r="861" spans="1:25" ht="15.75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</row>
    <row r="862" spans="1:25" ht="15.75" customHeight="1" x14ac:dyDescent="0.2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</row>
    <row r="863" spans="1:25" ht="15.75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</row>
    <row r="864" spans="1:25" ht="15.75" customHeight="1" x14ac:dyDescent="0.2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</row>
    <row r="865" spans="1:25" ht="15.75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</row>
    <row r="866" spans="1:25" ht="15.75" customHeight="1" x14ac:dyDescent="0.2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</row>
    <row r="867" spans="1:25" ht="15.75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</row>
    <row r="868" spans="1:25" ht="15.75" customHeight="1" x14ac:dyDescent="0.2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</row>
    <row r="869" spans="1:25" ht="15.75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</row>
    <row r="870" spans="1:25" ht="15.75" customHeight="1" x14ac:dyDescent="0.2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</row>
    <row r="871" spans="1:25" ht="15.75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</row>
    <row r="872" spans="1:25" ht="15.75" customHeight="1" x14ac:dyDescent="0.2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</row>
    <row r="873" spans="1:25" ht="15.75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</row>
    <row r="874" spans="1:25" ht="15.75" customHeight="1" x14ac:dyDescent="0.2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</row>
    <row r="875" spans="1:25" ht="15.75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</row>
    <row r="876" spans="1:25" ht="15.75" customHeight="1" x14ac:dyDescent="0.2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</row>
    <row r="877" spans="1:25" ht="15.75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</row>
    <row r="878" spans="1:25" ht="15.75" customHeight="1" x14ac:dyDescent="0.2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</row>
    <row r="879" spans="1:25" ht="15.75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</row>
    <row r="880" spans="1:25" ht="15.75" customHeight="1" x14ac:dyDescent="0.2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</row>
    <row r="881" spans="1:25" ht="15.75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</row>
    <row r="882" spans="1:25" ht="15.75" customHeight="1" x14ac:dyDescent="0.2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</row>
    <row r="883" spans="1:25" ht="15.75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</row>
    <row r="884" spans="1:25" ht="15.75" customHeight="1" x14ac:dyDescent="0.2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</row>
    <row r="885" spans="1:25" ht="15.75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</row>
    <row r="886" spans="1:25" ht="15.75" customHeight="1" x14ac:dyDescent="0.2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</row>
    <row r="887" spans="1:25" ht="15.75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</row>
    <row r="888" spans="1:25" ht="15.75" customHeight="1" x14ac:dyDescent="0.2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</row>
    <row r="889" spans="1:25" ht="15.75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</row>
    <row r="890" spans="1:25" ht="15.75" customHeight="1" x14ac:dyDescent="0.2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</row>
    <row r="891" spans="1:25" ht="15.75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</row>
    <row r="892" spans="1:25" ht="15.75" customHeight="1" x14ac:dyDescent="0.2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</row>
    <row r="893" spans="1:25" ht="15.75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</row>
    <row r="894" spans="1:25" ht="15.75" customHeight="1" x14ac:dyDescent="0.2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</row>
    <row r="895" spans="1:25" ht="15.75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</row>
    <row r="896" spans="1:25" ht="15.75" customHeight="1" x14ac:dyDescent="0.2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</row>
    <row r="897" spans="1:25" ht="15.75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</row>
    <row r="898" spans="1:25" ht="15.75" customHeight="1" x14ac:dyDescent="0.2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</row>
    <row r="899" spans="1:25" ht="15.75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</row>
    <row r="900" spans="1:25" ht="15.75" customHeight="1" x14ac:dyDescent="0.2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</row>
    <row r="901" spans="1:25" ht="15.75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</row>
    <row r="902" spans="1:25" ht="15.75" customHeight="1" x14ac:dyDescent="0.2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</row>
    <row r="903" spans="1:25" ht="15.75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</row>
    <row r="904" spans="1:25" ht="15.75" customHeight="1" x14ac:dyDescent="0.2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</row>
    <row r="905" spans="1:25" ht="15.75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</row>
    <row r="906" spans="1:25" ht="15.75" customHeight="1" x14ac:dyDescent="0.2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</row>
    <row r="907" spans="1:25" ht="15.75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</row>
    <row r="908" spans="1:25" ht="15.75" customHeight="1" x14ac:dyDescent="0.2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</row>
    <row r="909" spans="1:25" ht="15.75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</row>
    <row r="910" spans="1:25" ht="15.75" customHeight="1" x14ac:dyDescent="0.2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</row>
    <row r="911" spans="1:25" ht="15.75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</row>
    <row r="912" spans="1:25" ht="15.75" customHeight="1" x14ac:dyDescent="0.2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</row>
    <row r="913" spans="1:25" ht="15.75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</row>
    <row r="914" spans="1:25" ht="15.75" customHeight="1" x14ac:dyDescent="0.2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</row>
    <row r="915" spans="1:25" ht="15.75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</row>
    <row r="916" spans="1:25" ht="15.75" customHeight="1" x14ac:dyDescent="0.2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</row>
    <row r="917" spans="1:25" ht="15.75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</row>
    <row r="918" spans="1:25" ht="15.75" customHeight="1" x14ac:dyDescent="0.2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</row>
    <row r="919" spans="1:25" ht="15.75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</row>
    <row r="920" spans="1:25" ht="15.75" customHeight="1" x14ac:dyDescent="0.2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</row>
    <row r="921" spans="1:25" ht="15.75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</row>
    <row r="922" spans="1:25" ht="15.75" customHeight="1" x14ac:dyDescent="0.2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</row>
    <row r="923" spans="1:25" ht="15.75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</row>
    <row r="924" spans="1:25" ht="15.75" customHeight="1" x14ac:dyDescent="0.2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</row>
    <row r="925" spans="1:25" ht="15.75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</row>
    <row r="926" spans="1:25" ht="15.75" customHeight="1" x14ac:dyDescent="0.2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</row>
    <row r="927" spans="1:25" ht="15.75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</row>
    <row r="928" spans="1:25" ht="15.75" customHeight="1" x14ac:dyDescent="0.2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</row>
    <row r="929" spans="1:25" ht="15.75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</row>
    <row r="930" spans="1:25" ht="15.75" customHeight="1" x14ac:dyDescent="0.2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</row>
    <row r="931" spans="1:25" ht="15.75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</row>
    <row r="932" spans="1:25" ht="15.75" customHeight="1" x14ac:dyDescent="0.2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</row>
    <row r="933" spans="1:25" ht="15.75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</row>
    <row r="934" spans="1:25" ht="15.75" customHeight="1" x14ac:dyDescent="0.2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</row>
    <row r="935" spans="1:25" ht="15.75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</row>
    <row r="936" spans="1:25" ht="15.75" customHeight="1" x14ac:dyDescent="0.2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</row>
    <row r="937" spans="1:25" ht="15.75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</row>
    <row r="938" spans="1:25" ht="15.75" customHeight="1" x14ac:dyDescent="0.2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</row>
    <row r="939" spans="1:25" ht="15.75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</row>
    <row r="940" spans="1:25" ht="15.75" customHeight="1" x14ac:dyDescent="0.2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</row>
    <row r="941" spans="1:25" ht="15.75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</row>
    <row r="942" spans="1:25" ht="15.75" customHeight="1" x14ac:dyDescent="0.2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</row>
    <row r="943" spans="1:25" ht="15.75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</row>
    <row r="944" spans="1:25" ht="15.75" customHeight="1" x14ac:dyDescent="0.2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</row>
    <row r="945" spans="1:25" ht="15.75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</row>
    <row r="946" spans="1:25" ht="15.75" customHeight="1" x14ac:dyDescent="0.2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</row>
    <row r="947" spans="1:25" ht="15.75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</row>
    <row r="948" spans="1:25" ht="15.75" customHeight="1" x14ac:dyDescent="0.2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</row>
    <row r="949" spans="1:25" ht="15.75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</row>
    <row r="950" spans="1:25" ht="15.75" customHeight="1" x14ac:dyDescent="0.2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</row>
    <row r="951" spans="1:25" ht="15.75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</row>
    <row r="952" spans="1:25" ht="15.75" customHeight="1" x14ac:dyDescent="0.2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</row>
    <row r="953" spans="1:25" ht="15.75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</row>
    <row r="954" spans="1:25" ht="15.75" customHeight="1" x14ac:dyDescent="0.2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</row>
    <row r="955" spans="1:25" ht="15.75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</row>
    <row r="956" spans="1:25" ht="15.75" customHeight="1" x14ac:dyDescent="0.2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</row>
    <row r="957" spans="1:25" ht="15.75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</row>
    <row r="958" spans="1:25" ht="15.75" customHeight="1" x14ac:dyDescent="0.2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</row>
    <row r="959" spans="1:25" ht="15.75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</row>
    <row r="960" spans="1:25" ht="15.75" customHeight="1" x14ac:dyDescent="0.2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</row>
    <row r="961" spans="1:25" ht="15.75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</row>
    <row r="962" spans="1:25" ht="15.75" customHeight="1" x14ac:dyDescent="0.2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</row>
    <row r="963" spans="1:25" ht="15.75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</row>
    <row r="964" spans="1:25" ht="15.75" customHeight="1" x14ac:dyDescent="0.2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</row>
    <row r="965" spans="1:25" ht="15.75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</row>
    <row r="966" spans="1:25" ht="15.75" customHeight="1" x14ac:dyDescent="0.2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</row>
    <row r="967" spans="1:25" ht="15.75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</row>
    <row r="968" spans="1:25" ht="15.75" customHeight="1" x14ac:dyDescent="0.2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</row>
    <row r="969" spans="1:25" ht="15.75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</row>
    <row r="970" spans="1:25" ht="15.75" customHeight="1" x14ac:dyDescent="0.2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</row>
    <row r="971" spans="1:25" ht="15.75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</row>
    <row r="972" spans="1:25" ht="15.75" customHeight="1" x14ac:dyDescent="0.2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</row>
    <row r="973" spans="1:25" ht="15.75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</row>
    <row r="974" spans="1:25" ht="15.75" customHeight="1" x14ac:dyDescent="0.2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</row>
    <row r="975" spans="1:25" ht="15.75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</row>
    <row r="976" spans="1:25" ht="15.75" customHeight="1" x14ac:dyDescent="0.2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</row>
    <row r="977" spans="1:25" ht="15.75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</row>
    <row r="978" spans="1:25" ht="15.75" customHeight="1" x14ac:dyDescent="0.2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</row>
    <row r="979" spans="1:25" ht="15.75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</row>
    <row r="980" spans="1:25" ht="15.75" customHeight="1" x14ac:dyDescent="0.2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</row>
    <row r="981" spans="1:25" ht="15.75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</row>
    <row r="982" spans="1:25" ht="15.75" customHeight="1" x14ac:dyDescent="0.2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</row>
    <row r="983" spans="1:25" ht="15.75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</row>
    <row r="984" spans="1:25" ht="15.75" customHeight="1" x14ac:dyDescent="0.2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</row>
    <row r="985" spans="1:25" ht="15.75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</row>
    <row r="986" spans="1:25" ht="15.75" customHeight="1" x14ac:dyDescent="0.2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</row>
    <row r="987" spans="1:25" ht="15.75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</row>
    <row r="988" spans="1:25" ht="15.75" customHeight="1" x14ac:dyDescent="0.2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</row>
    <row r="989" spans="1:25" ht="15.75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</row>
    <row r="990" spans="1:25" ht="15.75" customHeight="1" x14ac:dyDescent="0.2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</row>
    <row r="991" spans="1:25" ht="15.75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</row>
    <row r="992" spans="1:25" ht="15.75" customHeight="1" x14ac:dyDescent="0.2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</row>
    <row r="993" spans="1:25" ht="15.75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</row>
    <row r="994" spans="1:25" ht="15.75" customHeight="1" x14ac:dyDescent="0.2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</row>
    <row r="995" spans="1:25" ht="15.75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</row>
    <row r="996" spans="1:25" ht="15.75" customHeight="1" x14ac:dyDescent="0.2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</row>
    <row r="997" spans="1:25" ht="15.75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</row>
    <row r="998" spans="1:25" ht="15.75" customHeight="1" x14ac:dyDescent="0.2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</row>
    <row r="999" spans="1:25" ht="15.75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</row>
  </sheetData>
  <sheetProtection algorithmName="SHA-512" hashValue="XWPhgiE01hu3lwsgXUmMEi0rokXTBrb3RO66mSErul/0m+URV9AmkruYWE9F9Vh9oRGeJxXpVj8JFxsjxlXRxg==" saltValue="D4FvVYsfHK9uM1Cj1q7qVQ==" spinCount="100000" sheet="1" objects="1" scenarios="1" formatCells="0" formatColumns="0" formatRows="0" sort="0" autoFilter="0"/>
  <autoFilter ref="A3:F3" xr:uid="{00000000-0001-0000-0100-000000000000}"/>
  <customSheetViews>
    <customSheetView guid="{7A90B0AA-6080-4D8E-9B13-F18D18F33056}" filter="1" showAutoFilter="1">
      <pageMargins left="0.7" right="0.7" top="0.75" bottom="0.75" header="0.3" footer="0.3"/>
      <autoFilter ref="A3:Y192" xr:uid="{A90FFBDA-2E01-C446-9399-F8D1EF059999}">
        <sortState xmlns:xlrd2="http://schemas.microsoft.com/office/spreadsheetml/2017/richdata2" ref="A3:Y192">
          <sortCondition descending="1" ref="D3:D192"/>
        </sortState>
      </autoFilter>
      <extLst>
        <ext uri="GoogleSheetsCustomDataVersion1">
          <go:sheetsCustomData xmlns:go="http://customooxmlschemas.google.com/" filterViewId="137633998"/>
        </ext>
      </extLst>
    </customSheetView>
  </customSheetViews>
  <mergeCells count="1">
    <mergeCell ref="A1:I1"/>
  </mergeCells>
  <pageMargins left="0.75" right="0.75" top="1" bottom="1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Breakdown by pollution type</vt:lpstr>
      <vt:lpstr>Total rates,numbers,percentages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</dc:creator>
  <cp:lastModifiedBy>Angela Bernhardt</cp:lastModifiedBy>
  <dcterms:created xsi:type="dcterms:W3CDTF">2017-10-10T18:47:59Z</dcterms:created>
  <dcterms:modified xsi:type="dcterms:W3CDTF">2022-05-17T17:03:52Z</dcterms:modified>
</cp:coreProperties>
</file>